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日程" sheetId="1" r:id="rId1"/>
    <sheet name="レギュリーグ" sheetId="2" r:id="rId2"/>
    <sheet name="リトルリーグ" sheetId="3" r:id="rId3"/>
    <sheet name="トーナメント表" sheetId="4" r:id="rId4"/>
  </sheets>
  <definedNames>
    <definedName name="_xlnm.Print_Area" localSheetId="3">'トーナメント表'!$A$1:$CR$76</definedName>
    <definedName name="_xlnm.Print_Area" localSheetId="2">'リトルリーグ'!$A$1:$BP$52</definedName>
    <definedName name="_xlnm.Print_Area" localSheetId="1">'レギュリーグ'!$A$1:$AG$61</definedName>
  </definedNames>
  <calcPr fullCalcOnLoad="1"/>
</workbook>
</file>

<file path=xl/sharedStrings.xml><?xml version="1.0" encoding="utf-8"?>
<sst xmlns="http://schemas.openxmlformats.org/spreadsheetml/2006/main" count="1309" uniqueCount="252">
  <si>
    <t>２</t>
  </si>
  <si>
    <t>３</t>
  </si>
  <si>
    <t>４</t>
  </si>
  <si>
    <t>得点</t>
  </si>
  <si>
    <t>順位</t>
  </si>
  <si>
    <t>内野数</t>
  </si>
  <si>
    <t>－</t>
  </si>
  <si>
    <t>勝－分－負</t>
  </si>
  <si>
    <t>準優勝</t>
  </si>
  <si>
    <t>第３位</t>
  </si>
  <si>
    <t>時   間</t>
  </si>
  <si>
    <t>北コート</t>
  </si>
  <si>
    <t>開会式</t>
  </si>
  <si>
    <t>（</t>
  </si>
  <si>
    <t>2</t>
  </si>
  <si>
    <t>3</t>
  </si>
  <si>
    <t>4</t>
  </si>
  <si>
    <t>5</t>
  </si>
  <si>
    <t>6</t>
  </si>
  <si>
    <t>7</t>
  </si>
  <si>
    <t>8</t>
  </si>
  <si>
    <t>9</t>
  </si>
  <si>
    <t>清掃・解散</t>
  </si>
  <si>
    <t>中コート</t>
  </si>
  <si>
    <t>閉会式</t>
  </si>
  <si>
    <t>南コート</t>
  </si>
  <si>
    <t>Ａサイト</t>
  </si>
  <si>
    <t>Ｂサイト</t>
  </si>
  <si>
    <t>～</t>
  </si>
  <si>
    <t>1</t>
  </si>
  <si>
    <t>）</t>
  </si>
  <si>
    <t>須賀川ブルーインパルス</t>
  </si>
  <si>
    <t>10</t>
  </si>
  <si>
    <t>11</t>
  </si>
  <si>
    <t>12</t>
  </si>
  <si>
    <t>12</t>
  </si>
  <si>
    <t>白二ビクトリー</t>
  </si>
  <si>
    <t>永盛ミュートス・キッズ</t>
  </si>
  <si>
    <t>須賀川ゴジラキッズＤＢＣ</t>
  </si>
  <si>
    <t>7</t>
  </si>
  <si>
    <t>8</t>
  </si>
  <si>
    <t>13</t>
  </si>
  <si>
    <t>14</t>
  </si>
  <si>
    <t>15</t>
  </si>
  <si>
    <t>16</t>
  </si>
  <si>
    <t>17</t>
  </si>
  <si>
    <t>18</t>
  </si>
  <si>
    <t>コートカッティング</t>
  </si>
  <si>
    <t>リトル決勝</t>
  </si>
  <si>
    <t>レギュラー決勝</t>
  </si>
  <si>
    <t>6</t>
  </si>
  <si>
    <t>2</t>
  </si>
  <si>
    <t>3</t>
  </si>
  <si>
    <t>4</t>
  </si>
  <si>
    <t>5</t>
  </si>
  <si>
    <t>Ａリーグ</t>
  </si>
  <si>
    <t>Ｂリーグ</t>
  </si>
  <si>
    <t>Ｃリーグ</t>
  </si>
  <si>
    <t>Ｄリーグ</t>
  </si>
  <si>
    <t>優秀賞</t>
  </si>
  <si>
    <t>中１</t>
  </si>
  <si>
    <t>中２</t>
  </si>
  <si>
    <t>中３</t>
  </si>
  <si>
    <t>中４</t>
  </si>
  <si>
    <t>中５</t>
  </si>
  <si>
    <t>中６</t>
  </si>
  <si>
    <t>野田ビッグシーダー</t>
  </si>
  <si>
    <t>笹岡ビクトリー</t>
  </si>
  <si>
    <t>城西レッドウイングス</t>
  </si>
  <si>
    <t>Ｅリーグ</t>
  </si>
  <si>
    <t>Ｆリーグ</t>
  </si>
  <si>
    <t>11</t>
  </si>
  <si>
    <t>須賀川ブルーインパルスJr</t>
  </si>
  <si>
    <t>第８回オノヤスポーツ杯ＷＡＮＯカップ２０１０　予選リーグ表</t>
  </si>
  <si>
    <t>22.11.6</t>
  </si>
  <si>
    <t>割当練習（各チーム１５分間）</t>
  </si>
  <si>
    <t>13</t>
  </si>
  <si>
    <t>14</t>
  </si>
  <si>
    <t>15</t>
  </si>
  <si>
    <t>16</t>
  </si>
  <si>
    <t>レギュラー準決勝</t>
  </si>
  <si>
    <t>ストラップ争奪戦</t>
  </si>
  <si>
    <t>ドリーム戦</t>
  </si>
  <si>
    <t>15:00</t>
  </si>
  <si>
    <t>15:05</t>
  </si>
  <si>
    <t>準決勝</t>
  </si>
  <si>
    <t>決勝</t>
  </si>
  <si>
    <t>空き</t>
  </si>
  <si>
    <t>大平洋人杯リトルジュニアドッジボール選手権</t>
  </si>
  <si>
    <t>Ｇリーグ</t>
  </si>
  <si>
    <t>勝－分－負</t>
  </si>
  <si>
    <t>Ｈリーグ</t>
  </si>
  <si>
    <t>Ｉリーグ</t>
  </si>
  <si>
    <t>Ｊリーグ</t>
  </si>
  <si>
    <t>Ｋリーグ</t>
  </si>
  <si>
    <t>Ｌリーグ</t>
  </si>
  <si>
    <t>岩西トップガン</t>
  </si>
  <si>
    <t>上大野ミラクルファイターズ</t>
  </si>
  <si>
    <t>水戸インパルス</t>
  </si>
  <si>
    <t>岩西草野ガッツ</t>
  </si>
  <si>
    <t>笹岡ジェイソンズ</t>
  </si>
  <si>
    <t>水戸チャレンジャーＧ</t>
  </si>
  <si>
    <t>館ミュートス</t>
  </si>
  <si>
    <t>水戸ゴジラＳＰ</t>
  </si>
  <si>
    <t>白二ドリームズ</t>
  </si>
  <si>
    <t>北16</t>
  </si>
  <si>
    <t>南16</t>
  </si>
  <si>
    <t>中18</t>
  </si>
  <si>
    <t>南1</t>
  </si>
  <si>
    <t>南2</t>
  </si>
  <si>
    <t>南3</t>
  </si>
  <si>
    <t>南4</t>
  </si>
  <si>
    <t>南5</t>
  </si>
  <si>
    <t>南6</t>
  </si>
  <si>
    <t>南7</t>
  </si>
  <si>
    <t>南8</t>
  </si>
  <si>
    <t>南9</t>
  </si>
  <si>
    <t>南10</t>
  </si>
  <si>
    <t>南11</t>
  </si>
  <si>
    <t>北1</t>
  </si>
  <si>
    <t>北2</t>
  </si>
  <si>
    <t>北3</t>
  </si>
  <si>
    <t>北4</t>
  </si>
  <si>
    <t>北5</t>
  </si>
  <si>
    <t>北6</t>
  </si>
  <si>
    <t>北7</t>
  </si>
  <si>
    <t>北8</t>
  </si>
  <si>
    <t>北9</t>
  </si>
  <si>
    <t>北10</t>
  </si>
  <si>
    <t>北11</t>
  </si>
  <si>
    <t>中13</t>
  </si>
  <si>
    <t>中7</t>
  </si>
  <si>
    <t>中8</t>
  </si>
  <si>
    <t>中9</t>
  </si>
  <si>
    <t>中10</t>
  </si>
  <si>
    <t>昼食・集計・発表・ドリームチーム打合せ</t>
  </si>
  <si>
    <t>いいたて草野ガッツ</t>
  </si>
  <si>
    <t>上大野Ｓアタッカーズ</t>
  </si>
  <si>
    <t>鳥川ライジングファルコン</t>
  </si>
  <si>
    <t>大衡ファイターズ</t>
  </si>
  <si>
    <t>館ジャングルー</t>
  </si>
  <si>
    <t>水戸サンダース</t>
  </si>
  <si>
    <t>水戸サンダースＳＰ</t>
  </si>
  <si>
    <t>水戸サンダースＧ</t>
  </si>
  <si>
    <t>岩沼西ファイターズ</t>
  </si>
  <si>
    <t>岩沼西ファイターズＢ</t>
  </si>
  <si>
    <t>鳥川トレルンジャー</t>
  </si>
  <si>
    <t>白二ビクトリー☆ＲＵＮ</t>
  </si>
  <si>
    <t>上大野ＳアタッカーズJr</t>
  </si>
  <si>
    <t>WANOドリームズ銀牙</t>
  </si>
  <si>
    <t>総合点</t>
  </si>
  <si>
    <t>総合順</t>
  </si>
  <si>
    <t>リーグ順</t>
  </si>
  <si>
    <t>確認</t>
  </si>
  <si>
    <t>１位グループ</t>
  </si>
  <si>
    <t>Ａ</t>
  </si>
  <si>
    <t>Ｂ</t>
  </si>
  <si>
    <t>Ｃ</t>
  </si>
  <si>
    <t>Ｄ</t>
  </si>
  <si>
    <t>Ｅ</t>
  </si>
  <si>
    <t>Ｆ</t>
  </si>
  <si>
    <t>自内野</t>
  </si>
  <si>
    <t>他内野</t>
  </si>
  <si>
    <t>２位グループ</t>
  </si>
  <si>
    <t>３位グループ</t>
  </si>
  <si>
    <t>４位グループ</t>
  </si>
  <si>
    <t>ドリーム選手権</t>
  </si>
  <si>
    <r>
      <rPr>
        <sz val="6"/>
        <rFont val="HG丸ｺﾞｼｯｸM-PRO"/>
        <family val="3"/>
      </rPr>
      <t>第８回オノヤスポーツ杯ＷＡＮＯカップ２０１０　</t>
    </r>
    <r>
      <rPr>
        <sz val="16"/>
        <rFont val="HG丸ｺﾞｼｯｸM-PRO"/>
        <family val="3"/>
      </rPr>
      <t>南コート日程表</t>
    </r>
    <r>
      <rPr>
        <sz val="6"/>
        <rFont val="HG丸ｺﾞｼｯｸM-PRO"/>
        <family val="3"/>
      </rPr>
      <t>　大平洋人杯リトルジュニアドッジボール選手権　　22.11.6</t>
    </r>
  </si>
  <si>
    <r>
      <rPr>
        <sz val="6"/>
        <rFont val="HG丸ｺﾞｼｯｸM-PRO"/>
        <family val="3"/>
      </rPr>
      <t>第８回オノヤスポーツ杯ＷＡＮＯカップ２０１０　</t>
    </r>
    <r>
      <rPr>
        <sz val="16"/>
        <rFont val="HG丸ｺﾞｼｯｸM-PRO"/>
        <family val="3"/>
      </rPr>
      <t>中コート日程表</t>
    </r>
    <r>
      <rPr>
        <sz val="6"/>
        <rFont val="HG丸ｺﾞｼｯｸM-PRO"/>
        <family val="3"/>
      </rPr>
      <t>　大平洋人杯リトルジュニアドッジボール選手権　　22.11.6</t>
    </r>
  </si>
  <si>
    <r>
      <rPr>
        <sz val="6"/>
        <rFont val="HG丸ｺﾞｼｯｸM-PRO"/>
        <family val="3"/>
      </rPr>
      <t>第８回オノヤスポーツ杯ＷＡＮＯカップ２０１０　</t>
    </r>
    <r>
      <rPr>
        <sz val="16"/>
        <rFont val="HG丸ｺﾞｼｯｸM-PRO"/>
        <family val="3"/>
      </rPr>
      <t>北コート日程表</t>
    </r>
    <r>
      <rPr>
        <sz val="6"/>
        <rFont val="HG丸ｺﾞｼｯｸM-PRO"/>
        <family val="3"/>
      </rPr>
      <t>　大平洋人杯リトルジュニアドッジボール選手権　　22.11.6</t>
    </r>
  </si>
  <si>
    <t>中１１</t>
  </si>
  <si>
    <t>－</t>
  </si>
  <si>
    <t>Ｐｃｈａｎウイングス</t>
  </si>
  <si>
    <t>ブルースターファルコン</t>
  </si>
  <si>
    <t>セット</t>
  </si>
  <si>
    <t>中１２</t>
  </si>
  <si>
    <t>Ａｏｉミラクルキッズ</t>
  </si>
  <si>
    <t>１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</si>
  <si>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</si>
  <si>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</si>
  <si>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</si>
  <si>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</si>
  <si>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</si>
  <si>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</si>
  <si>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</si>
  <si>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</si>
  <si>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</si>
  <si>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</si>
  <si>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</si>
  <si>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</si>
  <si>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</si>
  <si>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</si>
  <si>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</si>
  <si>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</si>
  <si>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</si>
  <si>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</si>
  <si>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</si>
  <si>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</si>
  <si>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ＮＳＯミラクルファイターズ</t>
  </si>
  <si>
    <t>ＷＡＮＯドリームズ</t>
  </si>
  <si>
    <t>ジェイソンズＤ・Ｂ・Ｔ</t>
  </si>
  <si>
    <t>Ａｏｉトップガン</t>
  </si>
  <si>
    <t>ブルースターキング</t>
  </si>
  <si>
    <t>ソウルチャレンジャー</t>
  </si>
  <si>
    <t>Ｐｃｈａｎｓ</t>
  </si>
  <si>
    <t>1-5</t>
  </si>
  <si>
    <t>Ｉ１</t>
  </si>
  <si>
    <t>Ｊ１</t>
  </si>
  <si>
    <t>Ｋ１</t>
  </si>
  <si>
    <t>Ｌ１</t>
  </si>
  <si>
    <t>1-1</t>
  </si>
  <si>
    <t>3-5</t>
  </si>
  <si>
    <t>2-3</t>
  </si>
  <si>
    <t>3-1</t>
  </si>
  <si>
    <t>4-3</t>
  </si>
  <si>
    <t>2-1</t>
  </si>
  <si>
    <t>4-5</t>
  </si>
  <si>
    <t>3-3</t>
  </si>
  <si>
    <t>2-5</t>
  </si>
  <si>
    <t>4-1</t>
  </si>
  <si>
    <t>1-3</t>
  </si>
  <si>
    <t>1-4</t>
  </si>
  <si>
    <t>4-2</t>
  </si>
  <si>
    <t>2-6</t>
  </si>
  <si>
    <t>3-4</t>
  </si>
  <si>
    <t>4-6</t>
  </si>
  <si>
    <t>2-2</t>
  </si>
  <si>
    <t>1-6</t>
  </si>
  <si>
    <t>4-4</t>
  </si>
  <si>
    <t>3-2</t>
  </si>
  <si>
    <t>2-4</t>
  </si>
  <si>
    <t>3-6</t>
  </si>
  <si>
    <t>1-2</t>
  </si>
  <si>
    <t>G1</t>
  </si>
  <si>
    <t>H3</t>
  </si>
  <si>
    <t>G4</t>
  </si>
  <si>
    <t>H2</t>
  </si>
  <si>
    <t>G2</t>
  </si>
  <si>
    <t>H4</t>
  </si>
  <si>
    <t>G3</t>
  </si>
  <si>
    <t>H1</t>
  </si>
  <si>
    <t>Ａ</t>
  </si>
  <si>
    <t>Ｂ</t>
  </si>
  <si>
    <t>Ｃ</t>
  </si>
  <si>
    <t>Ｄ</t>
  </si>
  <si>
    <t>Ｅ</t>
  </si>
  <si>
    <t>Ｆ</t>
  </si>
  <si>
    <t>審判会議（多目的室）･監督会議（南コート本部前）</t>
  </si>
  <si>
    <t>ＷＡＮＯドリームズα</t>
  </si>
  <si>
    <t>白青☆王Ｖ</t>
  </si>
  <si>
    <t>大衡ドリームズα</t>
  </si>
  <si>
    <t>オノヤスポーツ杯ＷＡＮＯカップ２０１０　決勝トーナメント表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</si>
</sst>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6"/>
      <name val="HG丸ｺﾞｼｯｸM-PRO"/>
      <family val="3"/>
    </font>
    <font>
      <sz val="6"/>
      <color indexed="8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ＭＳ Ｐゴシック"/>
      <family val="3"/>
    </font>
    <font>
      <sz val="11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9"/>
      <color indexed="17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7" fillId="0" borderId="0">
      <alignment vertical="center"/>
      <protection/>
    </xf>
    <xf numFmtId="0" fontId="23" fillId="4" borderId="0" applyNumberFormat="0" applyBorder="0" applyAlignment="0" applyProtection="0"/>
  </cellStyleXfs>
  <cellXfs count="451">
    <xf numFmtId="0" fontId="0" fillId="0" borderId="0" xfId="0" applyAlignment="1">
      <alignment vertical="center"/>
    </xf>
    <xf numFmtId="0" fontId="5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right" vertical="center"/>
      <protection hidden="1"/>
    </xf>
    <xf numFmtId="49" fontId="4" fillId="0" borderId="14" xfId="0" applyNumberFormat="1" applyFont="1" applyBorder="1" applyAlignment="1" applyProtection="1">
      <alignment horizontal="right"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20" fontId="4" fillId="0" borderId="15" xfId="0" applyNumberFormat="1" applyFont="1" applyBorder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20" fontId="4" fillId="0" borderId="16" xfId="0" applyNumberFormat="1" applyFont="1" applyBorder="1" applyAlignment="1" applyProtection="1">
      <alignment vertical="center"/>
      <protection hidden="1"/>
    </xf>
    <xf numFmtId="20" fontId="4" fillId="0" borderId="15" xfId="0" applyNumberFormat="1" applyFont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 shrinkToFit="1"/>
      <protection hidden="1"/>
    </xf>
    <xf numFmtId="0" fontId="4" fillId="0" borderId="17" xfId="0" applyFont="1" applyFill="1" applyBorder="1" applyAlignment="1" applyProtection="1">
      <alignment horizontal="right" vertical="center" shrinkToFit="1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49" fontId="4" fillId="0" borderId="18" xfId="0" applyNumberFormat="1" applyFont="1" applyBorder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20" fontId="4" fillId="0" borderId="17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49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15" xfId="0" applyNumberFormat="1" applyFont="1" applyBorder="1" applyAlignment="1" applyProtection="1">
      <alignment horizontal="right" vertical="center"/>
      <protection hidden="1"/>
    </xf>
    <xf numFmtId="0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17" xfId="0" applyNumberFormat="1" applyFont="1" applyBorder="1" applyAlignment="1" applyProtection="1">
      <alignment horizontal="right" vertical="center"/>
      <protection hidden="1"/>
    </xf>
    <xf numFmtId="20" fontId="4" fillId="0" borderId="16" xfId="0" applyNumberFormat="1" applyFont="1" applyBorder="1" applyAlignment="1" applyProtection="1">
      <alignment horizontal="left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20" fontId="4" fillId="0" borderId="19" xfId="0" applyNumberFormat="1" applyFont="1" applyBorder="1" applyAlignment="1" applyProtection="1">
      <alignment vertical="center"/>
      <protection hidden="1"/>
    </xf>
    <xf numFmtId="20" fontId="4" fillId="0" borderId="20" xfId="0" applyNumberFormat="1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20" fontId="4" fillId="0" borderId="21" xfId="0" applyNumberFormat="1" applyFont="1" applyBorder="1" applyAlignment="1" applyProtection="1">
      <alignment vertical="center"/>
      <protection hidden="1"/>
    </xf>
    <xf numFmtId="0" fontId="4" fillId="0" borderId="19" xfId="0" applyNumberFormat="1" applyFont="1" applyFill="1" applyBorder="1" applyAlignment="1" applyProtection="1">
      <alignment vertical="center" shrinkToFit="1"/>
      <protection hidden="1"/>
    </xf>
    <xf numFmtId="0" fontId="4" fillId="0" borderId="20" xfId="0" applyNumberFormat="1" applyFont="1" applyFill="1" applyBorder="1" applyAlignment="1" applyProtection="1">
      <alignment vertical="center" shrinkToFit="1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left" vertical="center"/>
      <protection hidden="1"/>
    </xf>
    <xf numFmtId="0" fontId="4" fillId="0" borderId="21" xfId="0" applyNumberFormat="1" applyFont="1" applyFill="1" applyBorder="1" applyAlignment="1" applyProtection="1">
      <alignment vertical="center" shrinkToFit="1"/>
      <protection hidden="1"/>
    </xf>
    <xf numFmtId="49" fontId="4" fillId="0" borderId="0" xfId="0" applyNumberFormat="1" applyFont="1" applyAlignment="1" applyProtection="1">
      <alignment horizontal="right" vertical="center"/>
      <protection hidden="1"/>
    </xf>
    <xf numFmtId="49" fontId="4" fillId="0" borderId="0" xfId="0" applyNumberFormat="1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2" fillId="0" borderId="0" xfId="0" applyNumberFormat="1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31" fillId="0" borderId="10" xfId="0" applyNumberFormat="1" applyFont="1" applyBorder="1" applyAlignment="1" applyProtection="1">
      <alignment horizontal="center" vertical="center" shrinkToFit="1"/>
      <protection hidden="1"/>
    </xf>
    <xf numFmtId="49" fontId="31" fillId="0" borderId="10" xfId="0" applyNumberFormat="1" applyFont="1" applyBorder="1" applyAlignment="1" applyProtection="1">
      <alignment horizontal="center" vertical="center" shrinkToFit="1"/>
      <protection hidden="1"/>
    </xf>
    <xf numFmtId="49" fontId="2" fillId="0" borderId="0" xfId="0" applyNumberFormat="1" applyFont="1" applyAlignment="1" applyProtection="1">
      <alignment vertical="center" shrinkToFit="1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31" fillId="0" borderId="16" xfId="0" applyNumberFormat="1" applyFont="1" applyBorder="1" applyAlignment="1" applyProtection="1">
      <alignment horizontal="center" vertical="center" shrinkToFit="1"/>
      <protection hidden="1"/>
    </xf>
    <xf numFmtId="0" fontId="31" fillId="0" borderId="15" xfId="0" applyFont="1" applyBorder="1" applyAlignment="1" applyProtection="1">
      <alignment horizontal="center" vertical="center" shrinkToFit="1"/>
      <protection hidden="1"/>
    </xf>
    <xf numFmtId="0" fontId="31" fillId="0" borderId="17" xfId="0" applyFont="1" applyBorder="1" applyAlignment="1" applyProtection="1">
      <alignment horizontal="center" vertical="center" shrinkToFit="1"/>
      <protection hidden="1"/>
    </xf>
    <xf numFmtId="0" fontId="31" fillId="0" borderId="16" xfId="0" applyFont="1" applyBorder="1" applyAlignment="1" applyProtection="1">
      <alignment horizontal="center" vertical="center" shrinkToFit="1"/>
      <protection hidden="1"/>
    </xf>
    <xf numFmtId="0" fontId="31" fillId="0" borderId="17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Alignment="1" applyProtection="1">
      <alignment vertical="center"/>
      <protection hidden="1"/>
    </xf>
    <xf numFmtId="0" fontId="4" fillId="0" borderId="12" xfId="0" applyFont="1" applyBorder="1" applyAlignment="1" applyProtection="1">
      <alignment horizontal="left" vertical="center" shrinkToFit="1"/>
      <protection hidden="1"/>
    </xf>
    <xf numFmtId="49" fontId="4" fillId="0" borderId="10" xfId="0" applyNumberFormat="1" applyFont="1" applyBorder="1" applyAlignment="1" applyProtection="1">
      <alignment horizontal="right" vertical="center" shrinkToFit="1"/>
      <protection hidden="1"/>
    </xf>
    <xf numFmtId="0" fontId="4" fillId="0" borderId="10" xfId="0" applyFont="1" applyBorder="1" applyAlignment="1" applyProtection="1">
      <alignment horizontal="left" vertical="center" shrinkToFit="1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left" vertical="center" shrinkToFit="1"/>
      <protection hidden="1"/>
    </xf>
    <xf numFmtId="0" fontId="4" fillId="0" borderId="13" xfId="0" applyFont="1" applyBorder="1" applyAlignment="1" applyProtection="1">
      <alignment horizontal="left" vertical="center" shrinkToFit="1"/>
      <protection hidden="1"/>
    </xf>
    <xf numFmtId="49" fontId="2" fillId="0" borderId="0" xfId="0" applyNumberFormat="1" applyFont="1" applyAlignment="1" applyProtection="1">
      <alignment horizontal="right" vertical="center" shrinkToFit="1"/>
      <protection hidden="1"/>
    </xf>
    <xf numFmtId="0" fontId="24" fillId="0" borderId="0" xfId="61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0" xfId="61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4" fillId="0" borderId="0" xfId="61" applyFont="1" applyBorder="1" applyAlignment="1" applyProtection="1">
      <alignment horizontal="center" vertical="center" shrinkToFit="1"/>
      <protection hidden="1"/>
    </xf>
    <xf numFmtId="0" fontId="24" fillId="0" borderId="22" xfId="61" applyFont="1" applyBorder="1" applyAlignment="1" applyProtection="1">
      <alignment horizontal="center" vertical="center" shrinkToFit="1"/>
      <protection hidden="1"/>
    </xf>
    <xf numFmtId="0" fontId="28" fillId="0" borderId="0" xfId="61" applyFont="1" applyAlignment="1" applyProtection="1">
      <alignment horizontal="center" vertical="center" shrinkToFit="1"/>
      <protection hidden="1"/>
    </xf>
    <xf numFmtId="0" fontId="24" fillId="0" borderId="0" xfId="61" applyFont="1" applyBorder="1" applyAlignment="1" applyProtection="1">
      <alignment horizontal="right" vertical="center" shrinkToFit="1"/>
      <protection hidden="1"/>
    </xf>
    <xf numFmtId="0" fontId="24" fillId="0" borderId="0" xfId="61" applyFont="1" applyBorder="1" applyAlignment="1" applyProtection="1">
      <alignment horizontal="left" vertical="center" shrinkToFit="1"/>
      <protection hidden="1"/>
    </xf>
    <xf numFmtId="0" fontId="24" fillId="0" borderId="19" xfId="61" applyFont="1" applyBorder="1" applyAlignment="1" applyProtection="1">
      <alignment horizontal="center" vertical="center" shrinkToFit="1"/>
      <protection hidden="1"/>
    </xf>
    <xf numFmtId="0" fontId="24" fillId="0" borderId="15" xfId="61" applyFont="1" applyBorder="1" applyAlignment="1" applyProtection="1">
      <alignment horizontal="center" vertical="center" shrinkToFit="1"/>
      <protection hidden="1"/>
    </xf>
    <xf numFmtId="0" fontId="24" fillId="0" borderId="23" xfId="61" applyFont="1" applyBorder="1" applyAlignment="1" applyProtection="1">
      <alignment horizontal="center" vertical="center" shrinkToFit="1"/>
      <protection hidden="1"/>
    </xf>
    <xf numFmtId="0" fontId="26" fillId="0" borderId="0" xfId="61" applyFont="1" applyBorder="1" applyAlignment="1" applyProtection="1">
      <alignment vertical="center" shrinkToFit="1"/>
      <protection hidden="1"/>
    </xf>
    <xf numFmtId="0" fontId="24" fillId="0" borderId="0" xfId="61" applyFont="1" applyBorder="1" applyAlignment="1" applyProtection="1">
      <alignment vertical="center" shrinkToFit="1"/>
      <protection hidden="1"/>
    </xf>
    <xf numFmtId="0" fontId="24" fillId="0" borderId="21" xfId="61" applyFont="1" applyBorder="1" applyAlignment="1" applyProtection="1">
      <alignment horizontal="center" vertical="center" shrinkToFit="1"/>
      <protection hidden="1"/>
    </xf>
    <xf numFmtId="0" fontId="24" fillId="0" borderId="16" xfId="61" applyFont="1" applyBorder="1" applyAlignment="1" applyProtection="1">
      <alignment horizontal="center" vertical="center" shrinkToFit="1"/>
      <protection hidden="1"/>
    </xf>
    <xf numFmtId="0" fontId="24" fillId="0" borderId="15" xfId="61" applyFont="1" applyBorder="1" applyAlignment="1" applyProtection="1">
      <alignment vertical="center" shrinkToFit="1"/>
      <protection hidden="1"/>
    </xf>
    <xf numFmtId="0" fontId="24" fillId="0" borderId="17" xfId="61" applyFont="1" applyBorder="1" applyAlignment="1" applyProtection="1">
      <alignment horizontal="center" vertical="center" shrinkToFit="1"/>
      <protection hidden="1"/>
    </xf>
    <xf numFmtId="0" fontId="24" fillId="0" borderId="24" xfId="61" applyFont="1" applyBorder="1" applyAlignment="1" applyProtection="1">
      <alignment horizontal="center" vertical="center" shrinkToFit="1"/>
      <protection hidden="1"/>
    </xf>
    <xf numFmtId="0" fontId="24" fillId="0" borderId="25" xfId="61" applyFont="1" applyBorder="1" applyAlignment="1" applyProtection="1">
      <alignment horizontal="center" vertical="center" shrinkToFit="1"/>
      <protection hidden="1"/>
    </xf>
    <xf numFmtId="0" fontId="30" fillId="0" borderId="0" xfId="61" applyFont="1" applyBorder="1" applyAlignment="1" applyProtection="1">
      <alignment horizontal="center" vertical="center" shrinkToFit="1"/>
      <protection hidden="1"/>
    </xf>
    <xf numFmtId="0" fontId="24" fillId="0" borderId="26" xfId="61" applyFont="1" applyBorder="1" applyAlignment="1" applyProtection="1">
      <alignment horizontal="center" vertical="center" shrinkToFit="1"/>
      <protection hidden="1"/>
    </xf>
    <xf numFmtId="0" fontId="24" fillId="0" borderId="27" xfId="61" applyFont="1" applyBorder="1" applyAlignment="1" applyProtection="1">
      <alignment horizontal="center" vertical="center" shrinkToFit="1"/>
      <protection hidden="1"/>
    </xf>
    <xf numFmtId="0" fontId="24" fillId="0" borderId="26" xfId="61" applyFont="1" applyBorder="1" applyAlignment="1" applyProtection="1">
      <alignment vertical="center" shrinkToFit="1"/>
      <protection hidden="1"/>
    </xf>
    <xf numFmtId="0" fontId="24" fillId="0" borderId="27" xfId="61" applyFont="1" applyBorder="1" applyAlignment="1" applyProtection="1">
      <alignment vertical="center" shrinkToFit="1"/>
      <protection hidden="1"/>
    </xf>
    <xf numFmtId="0" fontId="24" fillId="0" borderId="0" xfId="61" applyFont="1" applyAlignment="1" applyProtection="1">
      <alignment vertical="center" shrinkToFit="1"/>
      <protection hidden="1"/>
    </xf>
    <xf numFmtId="0" fontId="26" fillId="0" borderId="0" xfId="61" applyFont="1" applyAlignment="1" applyProtection="1">
      <alignment vertical="top" textRotation="255" shrinkToFit="1"/>
      <protection hidden="1"/>
    </xf>
    <xf numFmtId="0" fontId="24" fillId="0" borderId="0" xfId="61" applyFont="1" applyAlignment="1" applyProtection="1">
      <alignment vertical="top" shrinkToFit="1"/>
      <protection hidden="1"/>
    </xf>
    <xf numFmtId="0" fontId="24" fillId="0" borderId="0" xfId="61" applyFont="1" applyBorder="1" applyAlignment="1" applyProtection="1">
      <alignment vertical="top" shrinkToFit="1"/>
      <protection hidden="1"/>
    </xf>
    <xf numFmtId="0" fontId="25" fillId="0" borderId="0" xfId="61" applyFont="1" applyAlignment="1" applyProtection="1">
      <alignment vertical="center" shrinkToFit="1"/>
      <protection hidden="1"/>
    </xf>
    <xf numFmtId="0" fontId="24" fillId="0" borderId="0" xfId="61" applyFont="1" applyBorder="1" applyAlignment="1" applyProtection="1">
      <alignment horizontal="center" vertical="top" textRotation="255" shrinkToFit="1"/>
      <protection hidden="1"/>
    </xf>
    <xf numFmtId="0" fontId="24" fillId="0" borderId="0" xfId="61" applyFont="1" applyProtection="1">
      <alignment vertical="center"/>
      <protection hidden="1"/>
    </xf>
    <xf numFmtId="0" fontId="7" fillId="0" borderId="0" xfId="61" applyProtection="1">
      <alignment vertical="center"/>
      <protection hidden="1"/>
    </xf>
    <xf numFmtId="0" fontId="24" fillId="0" borderId="0" xfId="61" applyFont="1" applyBorder="1" applyAlignment="1" applyProtection="1">
      <alignment vertical="center" textRotation="255" shrinkToFit="1"/>
      <protection hidden="1"/>
    </xf>
    <xf numFmtId="0" fontId="24" fillId="0" borderId="0" xfId="61" applyFont="1" applyBorder="1" applyAlignment="1" applyProtection="1">
      <alignment vertical="center"/>
      <protection hidden="1"/>
    </xf>
    <xf numFmtId="0" fontId="24" fillId="0" borderId="23" xfId="61" applyFont="1" applyBorder="1" applyAlignment="1" applyProtection="1">
      <alignment vertical="center" shrinkToFit="1"/>
      <protection hidden="1"/>
    </xf>
    <xf numFmtId="0" fontId="24" fillId="0" borderId="0" xfId="61" applyFont="1" applyBorder="1" applyProtection="1">
      <alignment vertical="center"/>
      <protection hidden="1"/>
    </xf>
    <xf numFmtId="0" fontId="28" fillId="0" borderId="0" xfId="61" applyFont="1" applyBorder="1" applyAlignment="1" applyProtection="1">
      <alignment vertical="center" shrinkToFit="1"/>
      <protection hidden="1"/>
    </xf>
    <xf numFmtId="0" fontId="24" fillId="0" borderId="0" xfId="61" applyFont="1" applyBorder="1" applyAlignment="1" applyProtection="1">
      <alignment horizontal="left" vertical="center"/>
      <protection hidden="1"/>
    </xf>
    <xf numFmtId="0" fontId="24" fillId="0" borderId="20" xfId="61" applyFont="1" applyBorder="1" applyAlignment="1" applyProtection="1">
      <alignment horizontal="left" vertical="center"/>
      <protection hidden="1"/>
    </xf>
    <xf numFmtId="0" fontId="24" fillId="0" borderId="20" xfId="61" applyFont="1" applyBorder="1" applyProtection="1">
      <alignment vertical="center"/>
      <protection hidden="1"/>
    </xf>
    <xf numFmtId="0" fontId="24" fillId="0" borderId="20" xfId="61" applyFont="1" applyBorder="1" applyAlignment="1" applyProtection="1">
      <alignment vertical="center" shrinkToFit="1"/>
      <protection hidden="1"/>
    </xf>
    <xf numFmtId="0" fontId="24" fillId="0" borderId="15" xfId="61" applyFont="1" applyBorder="1" applyProtection="1">
      <alignment vertical="center"/>
      <protection hidden="1"/>
    </xf>
    <xf numFmtId="0" fontId="28" fillId="0" borderId="15" xfId="61" applyFont="1" applyBorder="1" applyAlignment="1" applyProtection="1">
      <alignment vertical="center" shrinkToFit="1"/>
      <protection hidden="1"/>
    </xf>
    <xf numFmtId="0" fontId="24" fillId="0" borderId="15" xfId="61" applyFont="1" applyBorder="1" applyAlignment="1" applyProtection="1">
      <alignment horizontal="left" vertical="center"/>
      <protection hidden="1"/>
    </xf>
    <xf numFmtId="0" fontId="24" fillId="0" borderId="15" xfId="61" applyFont="1" applyBorder="1" applyAlignment="1" applyProtection="1">
      <alignment horizontal="left" vertical="center" shrinkToFit="1"/>
      <protection hidden="1"/>
    </xf>
    <xf numFmtId="0" fontId="24" fillId="0" borderId="22" xfId="61" applyFont="1" applyBorder="1" applyProtection="1">
      <alignment vertical="center"/>
      <protection hidden="1"/>
    </xf>
    <xf numFmtId="0" fontId="27" fillId="0" borderId="0" xfId="61" applyFont="1" applyBorder="1" applyAlignment="1" applyProtection="1">
      <alignment horizontal="center" vertical="center" shrinkToFit="1"/>
      <protection hidden="1"/>
    </xf>
    <xf numFmtId="0" fontId="30" fillId="0" borderId="20" xfId="61" applyFont="1" applyBorder="1" applyAlignment="1" applyProtection="1">
      <alignment vertical="center"/>
      <protection hidden="1"/>
    </xf>
    <xf numFmtId="0" fontId="30" fillId="0" borderId="19" xfId="61" applyFont="1" applyBorder="1" applyAlignment="1" applyProtection="1">
      <alignment vertical="center"/>
      <protection hidden="1"/>
    </xf>
    <xf numFmtId="0" fontId="24" fillId="0" borderId="19" xfId="61" applyFont="1" applyBorder="1" applyProtection="1">
      <alignment vertical="center"/>
      <protection hidden="1"/>
    </xf>
    <xf numFmtId="0" fontId="28" fillId="0" borderId="20" xfId="61" applyFont="1" applyBorder="1" applyAlignment="1" applyProtection="1">
      <alignment vertical="center" shrinkToFit="1"/>
      <protection hidden="1"/>
    </xf>
    <xf numFmtId="0" fontId="24" fillId="0" borderId="22" xfId="61" applyFont="1" applyBorder="1" applyAlignment="1" applyProtection="1">
      <alignment vertical="center" shrinkToFit="1"/>
      <protection hidden="1"/>
    </xf>
    <xf numFmtId="0" fontId="27" fillId="0" borderId="0" xfId="61" applyFont="1" applyBorder="1" applyAlignment="1" applyProtection="1">
      <alignment horizontal="center" vertical="center"/>
      <protection hidden="1"/>
    </xf>
    <xf numFmtId="41" fontId="24" fillId="0" borderId="0" xfId="61" applyNumberFormat="1" applyFont="1" applyBorder="1" applyAlignment="1" applyProtection="1">
      <alignment vertical="center" shrinkToFit="1"/>
      <protection hidden="1"/>
    </xf>
    <xf numFmtId="0" fontId="24" fillId="0" borderId="16" xfId="61" applyFont="1" applyBorder="1" applyAlignment="1" applyProtection="1">
      <alignment vertical="center" shrinkToFit="1"/>
      <protection hidden="1"/>
    </xf>
    <xf numFmtId="0" fontId="27" fillId="0" borderId="0" xfId="61" applyFont="1" applyBorder="1" applyAlignment="1" applyProtection="1">
      <alignment vertical="center" shrinkToFit="1"/>
      <protection hidden="1"/>
    </xf>
    <xf numFmtId="0" fontId="27" fillId="0" borderId="0" xfId="61" applyFont="1" applyProtection="1">
      <alignment vertical="center"/>
      <protection hidden="1"/>
    </xf>
    <xf numFmtId="0" fontId="27" fillId="0" borderId="26" xfId="61" applyFont="1" applyBorder="1" applyAlignment="1" applyProtection="1">
      <alignment horizontal="center" vertical="center" shrinkToFit="1"/>
      <protection hidden="1"/>
    </xf>
    <xf numFmtId="0" fontId="27" fillId="0" borderId="22" xfId="61" applyFont="1" applyBorder="1" applyAlignment="1" applyProtection="1">
      <alignment vertical="center" shrinkToFit="1"/>
      <protection hidden="1"/>
    </xf>
    <xf numFmtId="0" fontId="27" fillId="0" borderId="0" xfId="61" applyFont="1" applyBorder="1" applyProtection="1">
      <alignment vertical="center"/>
      <protection hidden="1"/>
    </xf>
    <xf numFmtId="0" fontId="27" fillId="0" borderId="22" xfId="61" applyFont="1" applyBorder="1" applyAlignment="1" applyProtection="1">
      <alignment horizontal="center" vertical="center"/>
      <protection hidden="1"/>
    </xf>
    <xf numFmtId="0" fontId="27" fillId="0" borderId="27" xfId="61" applyFont="1" applyBorder="1" applyAlignment="1" applyProtection="1">
      <alignment horizontal="center" vertical="center"/>
      <protection hidden="1"/>
    </xf>
    <xf numFmtId="0" fontId="24" fillId="0" borderId="19" xfId="61" applyFont="1" applyBorder="1" applyAlignment="1" applyProtection="1">
      <alignment vertical="center" shrinkToFit="1"/>
      <protection hidden="1"/>
    </xf>
    <xf numFmtId="0" fontId="27" fillId="0" borderId="27" xfId="61" applyFont="1" applyBorder="1" applyAlignment="1" applyProtection="1">
      <alignment vertical="center" shrinkToFit="1"/>
      <protection hidden="1"/>
    </xf>
    <xf numFmtId="0" fontId="27" fillId="0" borderId="26" xfId="61" applyFont="1" applyBorder="1" applyAlignment="1" applyProtection="1">
      <alignment vertical="center" shrinkToFit="1"/>
      <protection hidden="1"/>
    </xf>
    <xf numFmtId="0" fontId="27" fillId="0" borderId="0" xfId="61" applyFont="1" applyBorder="1" applyAlignment="1" applyProtection="1">
      <alignment horizontal="left" vertical="center" shrinkToFit="1"/>
      <protection hidden="1"/>
    </xf>
    <xf numFmtId="0" fontId="27" fillId="0" borderId="0" xfId="61" applyFont="1" applyBorder="1" applyAlignment="1" applyProtection="1">
      <alignment horizontal="right" vertical="center" shrinkToFit="1"/>
      <protection hidden="1"/>
    </xf>
    <xf numFmtId="0" fontId="27" fillId="0" borderId="27" xfId="61" applyFont="1" applyBorder="1" applyAlignment="1" applyProtection="1">
      <alignment horizontal="center" vertical="center" shrinkToFit="1"/>
      <protection hidden="1"/>
    </xf>
    <xf numFmtId="0" fontId="26" fillId="0" borderId="0" xfId="61" applyFont="1" applyBorder="1" applyAlignment="1" applyProtection="1">
      <alignment horizontal="center" vertical="top"/>
      <protection hidden="1"/>
    </xf>
    <xf numFmtId="0" fontId="26" fillId="0" borderId="0" xfId="61" applyFont="1" applyBorder="1" applyAlignment="1" applyProtection="1">
      <alignment vertical="top" textRotation="255" shrinkToFit="1"/>
      <protection hidden="1"/>
    </xf>
    <xf numFmtId="0" fontId="26" fillId="0" borderId="0" xfId="61" applyFont="1" applyProtection="1">
      <alignment vertical="center"/>
      <protection hidden="1"/>
    </xf>
    <xf numFmtId="0" fontId="26" fillId="0" borderId="0" xfId="61" applyFont="1" applyBorder="1" applyAlignment="1" applyProtection="1">
      <alignment horizontal="center" vertical="top" textRotation="255" shrinkToFit="1"/>
      <protection hidden="1"/>
    </xf>
    <xf numFmtId="0" fontId="26" fillId="0" borderId="0" xfId="61" applyFont="1" applyAlignment="1" applyProtection="1">
      <alignment horizontal="center" vertical="top"/>
      <protection hidden="1"/>
    </xf>
    <xf numFmtId="49" fontId="24" fillId="0" borderId="0" xfId="61" applyNumberFormat="1" applyFont="1" applyAlignment="1" applyProtection="1">
      <alignment vertical="center" shrinkToFit="1"/>
      <protection hidden="1"/>
    </xf>
    <xf numFmtId="0" fontId="24" fillId="0" borderId="0" xfId="61" applyFont="1" applyAlignment="1" applyProtection="1">
      <alignment horizontal="left" vertical="center" shrinkToFit="1"/>
      <protection hidden="1"/>
    </xf>
    <xf numFmtId="0" fontId="24" fillId="0" borderId="0" xfId="61" applyFont="1" applyAlignment="1" applyProtection="1">
      <alignment vertical="center" textRotation="255" shrinkToFit="1"/>
      <protection hidden="1"/>
    </xf>
    <xf numFmtId="0" fontId="26" fillId="0" borderId="0" xfId="61" applyFont="1" applyAlignment="1" applyProtection="1">
      <alignment vertical="center" textRotation="255" shrinkToFit="1"/>
      <protection hidden="1"/>
    </xf>
    <xf numFmtId="0" fontId="26" fillId="0" borderId="0" xfId="61" applyFont="1" applyBorder="1" applyProtection="1">
      <alignment vertical="center"/>
      <protection hidden="1"/>
    </xf>
    <xf numFmtId="0" fontId="26" fillId="0" borderId="0" xfId="61" applyNumberFormat="1" applyFont="1" applyBorder="1" applyAlignment="1" applyProtection="1">
      <alignment vertical="center" shrinkToFit="1"/>
      <protection hidden="1"/>
    </xf>
    <xf numFmtId="0" fontId="26" fillId="0" borderId="0" xfId="61" applyFont="1" applyBorder="1" applyAlignment="1" applyProtection="1">
      <alignment horizontal="left" vertical="center" shrinkToFit="1"/>
      <protection hidden="1"/>
    </xf>
    <xf numFmtId="0" fontId="26" fillId="0" borderId="0" xfId="61" applyFont="1" applyBorder="1" applyAlignment="1" applyProtection="1">
      <alignment vertical="center" textRotation="255" shrinkToFit="1"/>
      <protection hidden="1"/>
    </xf>
    <xf numFmtId="0" fontId="25" fillId="0" borderId="0" xfId="61" applyNumberFormat="1" applyFont="1" applyBorder="1" applyAlignment="1" applyProtection="1">
      <alignment vertical="center" shrinkToFit="1"/>
      <protection hidden="1"/>
    </xf>
    <xf numFmtId="0" fontId="24" fillId="0" borderId="21" xfId="61" applyFont="1" applyBorder="1" applyAlignment="1" applyProtection="1">
      <alignment vertical="center" shrinkToFit="1"/>
      <protection hidden="1"/>
    </xf>
    <xf numFmtId="0" fontId="24" fillId="0" borderId="17" xfId="61" applyFont="1" applyBorder="1" applyAlignment="1" applyProtection="1">
      <alignment horizontal="left" vertical="center" shrinkToFit="1"/>
      <protection hidden="1"/>
    </xf>
    <xf numFmtId="0" fontId="24" fillId="0" borderId="23" xfId="61" applyFont="1" applyBorder="1" applyAlignment="1" applyProtection="1">
      <alignment horizontal="left" vertical="center" shrinkToFit="1"/>
      <protection hidden="1"/>
    </xf>
    <xf numFmtId="0" fontId="24" fillId="0" borderId="0" xfId="61" applyFont="1" applyAlignment="1" applyProtection="1">
      <alignment horizontal="left" vertical="center"/>
      <protection hidden="1"/>
    </xf>
    <xf numFmtId="0" fontId="24" fillId="0" borderId="24" xfId="61" applyFont="1" applyBorder="1" applyAlignment="1" applyProtection="1">
      <alignment vertical="center" shrinkToFit="1"/>
      <protection hidden="1"/>
    </xf>
    <xf numFmtId="0" fontId="24" fillId="0" borderId="25" xfId="61" applyFont="1" applyBorder="1" applyAlignment="1" applyProtection="1">
      <alignment vertical="center" shrinkToFit="1"/>
      <protection hidden="1"/>
    </xf>
    <xf numFmtId="0" fontId="24" fillId="0" borderId="0" xfId="61" applyFont="1" applyAlignment="1" applyProtection="1">
      <alignment vertical="center"/>
      <protection hidden="1"/>
    </xf>
    <xf numFmtId="0" fontId="26" fillId="0" borderId="0" xfId="61" applyFont="1" applyAlignment="1" applyProtection="1">
      <alignment horizontal="left" vertical="center" shrinkToFit="1"/>
      <protection hidden="1"/>
    </xf>
    <xf numFmtId="0" fontId="25" fillId="0" borderId="0" xfId="61" applyFont="1" applyBorder="1" applyAlignment="1" applyProtection="1">
      <alignment horizontal="left" vertical="center" shrinkToFit="1"/>
      <protection hidden="1"/>
    </xf>
    <xf numFmtId="0" fontId="25" fillId="0" borderId="0" xfId="61" applyFont="1" applyBorder="1" applyAlignment="1" applyProtection="1">
      <alignment vertical="center" shrinkToFit="1"/>
      <protection hidden="1"/>
    </xf>
    <xf numFmtId="0" fontId="24" fillId="0" borderId="0" xfId="61" applyFont="1" applyAlignment="1" applyProtection="1">
      <alignment horizontal="center" vertical="center" textRotation="255" shrinkToFit="1"/>
      <protection hidden="1"/>
    </xf>
    <xf numFmtId="0" fontId="24" fillId="0" borderId="28" xfId="61" applyFont="1" applyBorder="1" applyProtection="1">
      <alignment vertical="center"/>
      <protection hidden="1"/>
    </xf>
    <xf numFmtId="0" fontId="24" fillId="0" borderId="28" xfId="61" applyFont="1" applyBorder="1" applyAlignment="1" applyProtection="1">
      <alignment vertical="center" shrinkToFit="1"/>
      <protection hidden="1"/>
    </xf>
    <xf numFmtId="0" fontId="27" fillId="0" borderId="28" xfId="61" applyFont="1" applyBorder="1" applyProtection="1">
      <alignment vertical="center"/>
      <protection hidden="1"/>
    </xf>
    <xf numFmtId="0" fontId="27" fillId="0" borderId="28" xfId="61" applyFont="1" applyBorder="1" applyAlignment="1" applyProtection="1">
      <alignment horizontal="center" vertical="center" shrinkToFit="1"/>
      <protection hidden="1"/>
    </xf>
    <xf numFmtId="0" fontId="24" fillId="0" borderId="29" xfId="61" applyFont="1" applyBorder="1" applyAlignment="1" applyProtection="1">
      <alignment vertical="center" shrinkToFit="1"/>
      <protection hidden="1"/>
    </xf>
    <xf numFmtId="0" fontId="27" fillId="0" borderId="28" xfId="61" applyFont="1" applyBorder="1" applyAlignment="1" applyProtection="1">
      <alignment horizontal="center" vertical="center"/>
      <protection hidden="1"/>
    </xf>
    <xf numFmtId="0" fontId="24" fillId="0" borderId="30" xfId="61" applyFont="1" applyBorder="1" applyAlignment="1" applyProtection="1">
      <alignment vertical="center" shrinkToFit="1"/>
      <protection hidden="1"/>
    </xf>
    <xf numFmtId="0" fontId="24" fillId="0" borderId="31" xfId="61" applyFont="1" applyBorder="1" applyAlignment="1" applyProtection="1">
      <alignment vertical="center" shrinkToFit="1"/>
      <protection hidden="1"/>
    </xf>
    <xf numFmtId="0" fontId="24" fillId="0" borderId="32" xfId="61" applyFont="1" applyBorder="1" applyAlignment="1" applyProtection="1">
      <alignment vertical="center" shrinkToFit="1"/>
      <protection hidden="1"/>
    </xf>
    <xf numFmtId="0" fontId="24" fillId="0" borderId="32" xfId="61" applyFont="1" applyBorder="1" applyProtection="1">
      <alignment vertical="center"/>
      <protection hidden="1"/>
    </xf>
    <xf numFmtId="0" fontId="27" fillId="0" borderId="28" xfId="61" applyFont="1" applyBorder="1" applyAlignment="1" applyProtection="1">
      <alignment vertical="center" shrinkToFit="1"/>
      <protection hidden="1"/>
    </xf>
    <xf numFmtId="0" fontId="26" fillId="0" borderId="32" xfId="61" applyFont="1" applyBorder="1" applyAlignment="1" applyProtection="1">
      <alignment vertical="center" shrinkToFit="1"/>
      <protection hidden="1"/>
    </xf>
    <xf numFmtId="0" fontId="34" fillId="0" borderId="0" xfId="61" applyFont="1" applyProtection="1">
      <alignment vertical="center"/>
      <protection hidden="1"/>
    </xf>
    <xf numFmtId="0" fontId="24" fillId="0" borderId="33" xfId="61" applyFont="1" applyBorder="1" applyAlignment="1" applyProtection="1">
      <alignment vertical="center" shrinkToFit="1"/>
      <protection hidden="1"/>
    </xf>
    <xf numFmtId="0" fontId="24" fillId="0" borderId="33" xfId="61" applyFont="1" applyBorder="1" applyProtection="1">
      <alignment vertical="center"/>
      <protection hidden="1"/>
    </xf>
    <xf numFmtId="0" fontId="27" fillId="0" borderId="28" xfId="61" applyFont="1" applyBorder="1" applyAlignment="1" applyProtection="1">
      <alignment horizontal="right" vertical="center" shrinkToFit="1"/>
      <protection hidden="1"/>
    </xf>
    <xf numFmtId="0" fontId="27" fillId="0" borderId="31" xfId="61" applyFont="1" applyBorder="1" applyAlignment="1" applyProtection="1">
      <alignment vertical="center" shrinkToFit="1"/>
      <protection hidden="1"/>
    </xf>
    <xf numFmtId="0" fontId="27" fillId="0" borderId="32" xfId="61" applyFont="1" applyBorder="1" applyAlignment="1" applyProtection="1">
      <alignment vertical="center" shrinkToFit="1"/>
      <protection hidden="1"/>
    </xf>
    <xf numFmtId="0" fontId="35" fillId="0" borderId="0" xfId="61" applyFont="1" applyAlignment="1" applyProtection="1">
      <alignment horizontal="center" vertical="top"/>
      <protection hidden="1"/>
    </xf>
    <xf numFmtId="41" fontId="24" fillId="0" borderId="29" xfId="61" applyNumberFormat="1" applyFont="1" applyBorder="1" applyAlignment="1" applyProtection="1">
      <alignment vertical="center" shrinkToFit="1"/>
      <protection hidden="1"/>
    </xf>
    <xf numFmtId="41" fontId="24" fillId="0" borderId="31" xfId="61" applyNumberFormat="1" applyFont="1" applyBorder="1" applyAlignment="1" applyProtection="1">
      <alignment vertical="center" shrinkToFit="1"/>
      <protection hidden="1"/>
    </xf>
    <xf numFmtId="0" fontId="28" fillId="0" borderId="32" xfId="61" applyFont="1" applyBorder="1" applyAlignment="1" applyProtection="1">
      <alignment vertical="center" shrinkToFit="1"/>
      <protection hidden="1"/>
    </xf>
    <xf numFmtId="0" fontId="24" fillId="0" borderId="32" xfId="61" applyFont="1" applyBorder="1" applyAlignment="1" applyProtection="1">
      <alignment horizontal="right" vertical="center" shrinkToFit="1"/>
      <protection hidden="1"/>
    </xf>
    <xf numFmtId="0" fontId="24" fillId="0" borderId="32" xfId="61" applyFont="1" applyBorder="1" applyAlignment="1" applyProtection="1">
      <alignment horizontal="center" vertical="center" shrinkToFit="1"/>
      <protection hidden="1"/>
    </xf>
    <xf numFmtId="0" fontId="24" fillId="0" borderId="28" xfId="61" applyFont="1" applyBorder="1" applyAlignment="1" applyProtection="1">
      <alignment horizontal="left" vertical="center"/>
      <protection hidden="1"/>
    </xf>
    <xf numFmtId="0" fontId="24" fillId="0" borderId="33" xfId="61" applyFont="1" applyBorder="1" applyAlignment="1" applyProtection="1">
      <alignment horizontal="center" vertical="center" shrinkToFit="1"/>
      <protection hidden="1"/>
    </xf>
    <xf numFmtId="0" fontId="24" fillId="0" borderId="32" xfId="61" applyFont="1" applyBorder="1" applyAlignment="1" applyProtection="1">
      <alignment horizontal="left" vertical="center"/>
      <protection hidden="1"/>
    </xf>
    <xf numFmtId="0" fontId="24" fillId="0" borderId="34" xfId="61" applyFont="1" applyBorder="1" applyAlignment="1" applyProtection="1">
      <alignment horizontal="left" vertical="center"/>
      <protection hidden="1"/>
    </xf>
    <xf numFmtId="0" fontId="24" fillId="0" borderId="32" xfId="61" applyFont="1" applyBorder="1" applyAlignment="1" applyProtection="1">
      <alignment horizontal="left" vertical="center" shrinkToFit="1"/>
      <protection hidden="1"/>
    </xf>
    <xf numFmtId="0" fontId="24" fillId="0" borderId="35" xfId="61" applyFont="1" applyBorder="1" applyProtection="1">
      <alignment vertical="center"/>
      <protection hidden="1"/>
    </xf>
    <xf numFmtId="0" fontId="24" fillId="0" borderId="36" xfId="61" applyFont="1" applyBorder="1" applyProtection="1">
      <alignment vertical="center"/>
      <protection hidden="1"/>
    </xf>
    <xf numFmtId="0" fontId="24" fillId="0" borderId="30" xfId="61" applyFont="1" applyBorder="1" applyAlignment="1" applyProtection="1">
      <alignment horizontal="left" vertical="center"/>
      <protection hidden="1"/>
    </xf>
    <xf numFmtId="0" fontId="24" fillId="0" borderId="33" xfId="61" applyFont="1" applyBorder="1" applyAlignment="1" applyProtection="1">
      <alignment horizontal="left" vertical="center"/>
      <protection hidden="1"/>
    </xf>
    <xf numFmtId="0" fontId="4" fillId="24" borderId="2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left" vertical="center" shrinkToFit="1"/>
      <protection hidden="1"/>
    </xf>
    <xf numFmtId="0" fontId="4" fillId="0" borderId="12" xfId="0" applyFont="1" applyFill="1" applyBorder="1" applyAlignment="1" applyProtection="1">
      <alignment horizontal="left" vertical="center" shrinkToFit="1"/>
      <protection hidden="1"/>
    </xf>
    <xf numFmtId="0" fontId="4" fillId="24" borderId="15" xfId="0" applyFont="1" applyFill="1" applyBorder="1" applyAlignment="1" applyProtection="1">
      <alignment horizontal="center" vertical="center"/>
      <protection hidden="1"/>
    </xf>
    <xf numFmtId="49" fontId="4" fillId="0" borderId="18" xfId="0" applyNumberFormat="1" applyFont="1" applyBorder="1" applyAlignment="1" applyProtection="1">
      <alignment horizontal="right" vertical="center"/>
      <protection hidden="1"/>
    </xf>
    <xf numFmtId="49" fontId="4" fillId="0" borderId="14" xfId="0" applyNumberFormat="1" applyFont="1" applyBorder="1" applyAlignment="1" applyProtection="1">
      <alignment horizontal="right" vertical="center"/>
      <protection hidden="1"/>
    </xf>
    <xf numFmtId="49" fontId="4" fillId="0" borderId="11" xfId="0" applyNumberFormat="1" applyFont="1" applyBorder="1" applyAlignment="1" applyProtection="1">
      <alignment horizontal="center" vertical="center"/>
      <protection hidden="1"/>
    </xf>
    <xf numFmtId="49" fontId="4" fillId="0" borderId="12" xfId="0" applyNumberFormat="1" applyFont="1" applyBorder="1" applyAlignment="1" applyProtection="1">
      <alignment horizontal="center" vertical="center"/>
      <protection hidden="1"/>
    </xf>
    <xf numFmtId="49" fontId="4" fillId="0" borderId="13" xfId="0" applyNumberFormat="1" applyFont="1" applyBorder="1" applyAlignment="1" applyProtection="1">
      <alignment horizontal="center" vertical="center"/>
      <protection hidden="1"/>
    </xf>
    <xf numFmtId="20" fontId="4" fillId="0" borderId="22" xfId="0" applyNumberFormat="1" applyFont="1" applyBorder="1" applyAlignment="1" applyProtection="1">
      <alignment horizontal="right" vertical="center"/>
      <protection hidden="1"/>
    </xf>
    <xf numFmtId="0" fontId="4" fillId="0" borderId="0" xfId="0" applyNumberFormat="1" applyFont="1" applyBorder="1" applyAlignment="1" applyProtection="1">
      <alignment horizontal="right" vertical="center"/>
      <protection hidden="1"/>
    </xf>
    <xf numFmtId="0" fontId="4" fillId="0" borderId="16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Fill="1" applyBorder="1" applyAlignment="1" applyProtection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4" fillId="0" borderId="20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Fill="1" applyBorder="1" applyAlignment="1" applyProtection="1">
      <alignment horizontal="right" vertical="center" shrinkToFit="1"/>
      <protection hidden="1"/>
    </xf>
    <xf numFmtId="0" fontId="4" fillId="0" borderId="17" xfId="0" applyFont="1" applyFill="1" applyBorder="1" applyAlignment="1" applyProtection="1">
      <alignment horizontal="right" vertical="center" shrinkToFit="1"/>
      <protection hidden="1"/>
    </xf>
    <xf numFmtId="0" fontId="4" fillId="0" borderId="20" xfId="0" applyFont="1" applyFill="1" applyBorder="1" applyAlignment="1" applyProtection="1">
      <alignment horizontal="right" vertical="center" shrinkToFit="1"/>
      <protection hidden="1"/>
    </xf>
    <xf numFmtId="0" fontId="4" fillId="0" borderId="21" xfId="0" applyFont="1" applyFill="1" applyBorder="1" applyAlignment="1" applyProtection="1">
      <alignment horizontal="right" vertical="center" shrinkToFit="1"/>
      <protection hidden="1"/>
    </xf>
    <xf numFmtId="0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17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21" xfId="0" applyNumberFormat="1" applyFont="1" applyFill="1" applyBorder="1" applyAlignment="1" applyProtection="1">
      <alignment horizontal="right" vertical="center" shrinkToFit="1"/>
      <protection hidden="1"/>
    </xf>
    <xf numFmtId="49" fontId="4" fillId="0" borderId="16" xfId="0" applyNumberFormat="1" applyFont="1" applyBorder="1" applyAlignment="1" applyProtection="1">
      <alignment horizontal="right" vertical="center"/>
      <protection hidden="1"/>
    </xf>
    <xf numFmtId="0" fontId="4" fillId="0" borderId="15" xfId="0" applyNumberFormat="1" applyFont="1" applyBorder="1" applyAlignment="1" applyProtection="1">
      <alignment horizontal="right" vertical="center"/>
      <protection hidden="1"/>
    </xf>
    <xf numFmtId="20" fontId="4" fillId="0" borderId="15" xfId="0" applyNumberFormat="1" applyFont="1" applyBorder="1" applyAlignment="1" applyProtection="1">
      <alignment horizontal="right" vertical="center"/>
      <protection hidden="1"/>
    </xf>
    <xf numFmtId="0" fontId="4" fillId="0" borderId="17" xfId="0" applyNumberFormat="1" applyFont="1" applyBorder="1" applyAlignment="1" applyProtection="1">
      <alignment horizontal="right" vertical="center"/>
      <protection hidden="1"/>
    </xf>
    <xf numFmtId="49" fontId="4" fillId="0" borderId="15" xfId="0" applyNumberFormat="1" applyFont="1" applyBorder="1" applyAlignment="1" applyProtection="1">
      <alignment horizontal="right" vertical="center"/>
      <protection hidden="1"/>
    </xf>
    <xf numFmtId="20" fontId="4" fillId="0" borderId="0" xfId="0" applyNumberFormat="1" applyFont="1" applyBorder="1" applyAlignment="1" applyProtection="1">
      <alignment horizontal="right" vertical="center"/>
      <protection hidden="1"/>
    </xf>
    <xf numFmtId="0" fontId="4" fillId="0" borderId="23" xfId="0" applyNumberFormat="1" applyFont="1" applyBorder="1" applyAlignment="1" applyProtection="1">
      <alignment horizontal="right" vertical="center"/>
      <protection hidden="1"/>
    </xf>
    <xf numFmtId="20" fontId="4" fillId="0" borderId="11" xfId="0" applyNumberFormat="1" applyFont="1" applyBorder="1" applyAlignment="1" applyProtection="1">
      <alignment horizontal="right" vertical="center"/>
      <protection hidden="1"/>
    </xf>
    <xf numFmtId="20" fontId="4" fillId="0" borderId="12" xfId="0" applyNumberFormat="1" applyFont="1" applyBorder="1" applyAlignment="1" applyProtection="1">
      <alignment horizontal="right" vertical="center"/>
      <protection hidden="1"/>
    </xf>
    <xf numFmtId="20" fontId="4" fillId="0" borderId="13" xfId="0" applyNumberFormat="1" applyFont="1" applyBorder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20" fontId="4" fillId="0" borderId="16" xfId="0" applyNumberFormat="1" applyFont="1" applyBorder="1" applyAlignment="1" applyProtection="1">
      <alignment horizontal="right" vertical="center"/>
      <protection hidden="1"/>
    </xf>
    <xf numFmtId="49" fontId="4" fillId="0" borderId="17" xfId="0" applyNumberFormat="1" applyFont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2" xfId="0" applyNumberFormat="1" applyFont="1" applyBorder="1" applyAlignment="1" applyProtection="1">
      <alignment horizontal="center" vertical="center"/>
      <protection hidden="1"/>
    </xf>
    <xf numFmtId="0" fontId="4" fillId="0" borderId="13" xfId="0" applyNumberFormat="1" applyFont="1" applyBorder="1" applyAlignment="1" applyProtection="1">
      <alignment horizontal="center" vertical="center"/>
      <protection hidden="1"/>
    </xf>
    <xf numFmtId="49" fontId="4" fillId="0" borderId="37" xfId="0" applyNumberFormat="1" applyFont="1" applyBorder="1" applyAlignment="1" applyProtection="1">
      <alignment horizontal="right" vertical="center"/>
      <protection hidden="1"/>
    </xf>
    <xf numFmtId="0" fontId="4" fillId="0" borderId="13" xfId="0" applyFont="1" applyBorder="1" applyAlignment="1" applyProtection="1">
      <alignment horizontal="right" vertical="center"/>
      <protection hidden="1"/>
    </xf>
    <xf numFmtId="20" fontId="4" fillId="0" borderId="23" xfId="0" applyNumberFormat="1" applyFont="1" applyBorder="1" applyAlignment="1" applyProtection="1">
      <alignment horizontal="right" vertical="center"/>
      <protection hidden="1"/>
    </xf>
    <xf numFmtId="0" fontId="4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15" xfId="0" applyNumberFormat="1" applyFont="1" applyFill="1" applyBorder="1" applyAlignment="1" applyProtection="1">
      <alignment horizontal="left" vertical="center" shrinkToFit="1"/>
      <protection hidden="1"/>
    </xf>
    <xf numFmtId="20" fontId="4" fillId="0" borderId="16" xfId="0" applyNumberFormat="1" applyFont="1" applyBorder="1" applyAlignment="1" applyProtection="1">
      <alignment vertical="center"/>
      <protection hidden="1"/>
    </xf>
    <xf numFmtId="20" fontId="4" fillId="0" borderId="15" xfId="0" applyNumberFormat="1" applyFont="1" applyBorder="1" applyAlignment="1" applyProtection="1">
      <alignment vertical="center"/>
      <protection hidden="1"/>
    </xf>
    <xf numFmtId="0" fontId="4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12" xfId="0" applyFont="1" applyBorder="1" applyAlignment="1" applyProtection="1">
      <alignment horizontal="right" vertical="center"/>
      <protection hidden="1"/>
    </xf>
    <xf numFmtId="0" fontId="4" fillId="24" borderId="12" xfId="0" applyFont="1" applyFill="1" applyBorder="1" applyAlignment="1" applyProtection="1">
      <alignment horizontal="center" vertical="center"/>
      <protection hidden="1"/>
    </xf>
    <xf numFmtId="0" fontId="4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49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49" fontId="4" fillId="0" borderId="17" xfId="0" applyNumberFormat="1" applyFont="1" applyFill="1" applyBorder="1" applyAlignment="1" applyProtection="1">
      <alignment horizontal="right" vertical="center" shrinkToFit="1"/>
      <protection hidden="1"/>
    </xf>
    <xf numFmtId="0" fontId="4" fillId="24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horizontal="left" vertical="center" shrinkToFit="1"/>
      <protection hidden="1"/>
    </xf>
    <xf numFmtId="49" fontId="4" fillId="0" borderId="16" xfId="0" applyNumberFormat="1" applyFont="1" applyFill="1" applyBorder="1" applyAlignment="1" applyProtection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23" xfId="0" applyNumberFormat="1" applyFont="1" applyFill="1" applyBorder="1" applyAlignment="1" applyProtection="1">
      <alignment horizontal="right" vertical="center" shrinkToFit="1"/>
      <protection hidden="1"/>
    </xf>
    <xf numFmtId="41" fontId="4" fillId="0" borderId="12" xfId="0" applyNumberFormat="1" applyFont="1" applyFill="1" applyBorder="1" applyAlignment="1" applyProtection="1">
      <alignment horizontal="right" vertical="center" shrinkToFit="1"/>
      <protection hidden="1"/>
    </xf>
    <xf numFmtId="41" fontId="4" fillId="0" borderId="13" xfId="0" applyNumberFormat="1" applyFont="1" applyFill="1" applyBorder="1" applyAlignment="1" applyProtection="1">
      <alignment horizontal="right" vertical="center" shrinkToFit="1"/>
      <protection hidden="1"/>
    </xf>
    <xf numFmtId="20" fontId="4" fillId="0" borderId="11" xfId="0" applyNumberFormat="1" applyFont="1" applyFill="1" applyBorder="1" applyAlignment="1" applyProtection="1">
      <alignment horizontal="center" vertical="center"/>
      <protection hidden="1"/>
    </xf>
    <xf numFmtId="20" fontId="4" fillId="0" borderId="12" xfId="0" applyNumberFormat="1" applyFont="1" applyFill="1" applyBorder="1" applyAlignment="1" applyProtection="1">
      <alignment horizontal="center" vertical="center"/>
      <protection hidden="1"/>
    </xf>
    <xf numFmtId="20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56" fontId="4" fillId="0" borderId="16" xfId="0" applyNumberFormat="1" applyFont="1" applyFill="1" applyBorder="1" applyAlignment="1" applyProtection="1">
      <alignment horizontal="left" vertical="center" shrinkToFit="1"/>
      <protection hidden="1"/>
    </xf>
    <xf numFmtId="20" fontId="4" fillId="0" borderId="11" xfId="0" applyNumberFormat="1" applyFont="1" applyBorder="1" applyAlignment="1" applyProtection="1">
      <alignment horizontal="center" vertical="center"/>
      <protection hidden="1"/>
    </xf>
    <xf numFmtId="20" fontId="4" fillId="0" borderId="12" xfId="0" applyNumberFormat="1" applyFont="1" applyBorder="1" applyAlignment="1" applyProtection="1">
      <alignment horizontal="center" vertical="center"/>
      <protection hidden="1"/>
    </xf>
    <xf numFmtId="20" fontId="4" fillId="0" borderId="13" xfId="0" applyNumberFormat="1" applyFont="1" applyBorder="1" applyAlignment="1" applyProtection="1">
      <alignment horizontal="center" vertical="center"/>
      <protection hidden="1"/>
    </xf>
    <xf numFmtId="20" fontId="4" fillId="0" borderId="20" xfId="0" applyNumberFormat="1" applyFont="1" applyBorder="1" applyAlignment="1" applyProtection="1">
      <alignment horizontal="right" vertical="center"/>
      <protection hidden="1"/>
    </xf>
    <xf numFmtId="0" fontId="4" fillId="0" borderId="21" xfId="0" applyFont="1" applyBorder="1" applyAlignment="1" applyProtection="1">
      <alignment horizontal="right" vertical="center"/>
      <protection hidden="1"/>
    </xf>
    <xf numFmtId="0" fontId="31" fillId="0" borderId="10" xfId="0" applyNumberFormat="1" applyFont="1" applyBorder="1" applyAlignment="1" applyProtection="1">
      <alignment horizontal="center" vertical="center" shrinkToFit="1"/>
      <protection hidden="1"/>
    </xf>
    <xf numFmtId="0" fontId="31" fillId="0" borderId="19" xfId="0" applyNumberFormat="1" applyFont="1" applyBorder="1" applyAlignment="1" applyProtection="1">
      <alignment horizontal="center" vertical="center"/>
      <protection hidden="1"/>
    </xf>
    <xf numFmtId="0" fontId="31" fillId="0" borderId="20" xfId="0" applyNumberFormat="1" applyFont="1" applyBorder="1" applyAlignment="1" applyProtection="1">
      <alignment horizontal="center" vertical="center"/>
      <protection hidden="1"/>
    </xf>
    <xf numFmtId="0" fontId="31" fillId="0" borderId="21" xfId="0" applyNumberFormat="1" applyFont="1" applyBorder="1" applyAlignment="1" applyProtection="1">
      <alignment horizontal="center" vertical="center"/>
      <protection hidden="1"/>
    </xf>
    <xf numFmtId="0" fontId="31" fillId="0" borderId="15" xfId="0" applyNumberFormat="1" applyFont="1" applyBorder="1" applyAlignment="1" applyProtection="1">
      <alignment horizontal="center" vertical="center" shrinkToFit="1"/>
      <protection hidden="1"/>
    </xf>
    <xf numFmtId="0" fontId="31" fillId="0" borderId="20" xfId="0" applyNumberFormat="1" applyFont="1" applyBorder="1" applyAlignment="1" applyProtection="1">
      <alignment horizontal="center" vertical="center" shrinkToFit="1"/>
      <protection hidden="1"/>
    </xf>
    <xf numFmtId="0" fontId="31" fillId="0" borderId="17" xfId="0" applyNumberFormat="1" applyFont="1" applyBorder="1" applyAlignment="1" applyProtection="1">
      <alignment horizontal="center" vertical="center" shrinkToFit="1"/>
      <protection hidden="1"/>
    </xf>
    <xf numFmtId="0" fontId="31" fillId="0" borderId="21" xfId="0" applyNumberFormat="1" applyFont="1" applyBorder="1" applyAlignment="1" applyProtection="1">
      <alignment horizontal="center" vertical="center" shrinkToFit="1"/>
      <protection hidden="1"/>
    </xf>
    <xf numFmtId="0" fontId="31" fillId="0" borderId="18" xfId="0" applyNumberFormat="1" applyFont="1" applyBorder="1" applyAlignment="1" applyProtection="1">
      <alignment horizontal="center" vertical="center" shrinkToFit="1"/>
      <protection hidden="1"/>
    </xf>
    <xf numFmtId="0" fontId="31" fillId="0" borderId="14" xfId="0" applyNumberFormat="1" applyFont="1" applyBorder="1" applyAlignment="1" applyProtection="1">
      <alignment horizontal="center" vertical="center" shrinkToFit="1"/>
      <protection hidden="1"/>
    </xf>
    <xf numFmtId="0" fontId="31" fillId="0" borderId="16" xfId="0" applyNumberFormat="1" applyFont="1" applyBorder="1" applyAlignment="1" applyProtection="1">
      <alignment horizontal="center" vertical="center" shrinkToFit="1"/>
      <protection hidden="1"/>
    </xf>
    <xf numFmtId="0" fontId="31" fillId="0" borderId="19" xfId="0" applyNumberFormat="1" applyFont="1" applyBorder="1" applyAlignment="1" applyProtection="1">
      <alignment horizontal="center" vertical="center" shrinkToFit="1"/>
      <protection hidden="1"/>
    </xf>
    <xf numFmtId="49" fontId="31" fillId="0" borderId="10" xfId="0" applyNumberFormat="1" applyFont="1" applyBorder="1" applyAlignment="1" applyProtection="1">
      <alignment horizontal="right" vertical="center" shrinkToFit="1"/>
      <protection hidden="1"/>
    </xf>
    <xf numFmtId="0" fontId="31" fillId="0" borderId="10" xfId="0" applyFont="1" applyBorder="1" applyAlignment="1" applyProtection="1">
      <alignment horizontal="left" vertical="center" shrinkToFit="1"/>
      <protection hidden="1"/>
    </xf>
    <xf numFmtId="0" fontId="31" fillId="0" borderId="38" xfId="0" applyFont="1" applyBorder="1" applyAlignment="1" applyProtection="1">
      <alignment horizontal="center" vertical="center" shrinkToFit="1"/>
      <protection hidden="1"/>
    </xf>
    <xf numFmtId="0" fontId="31" fillId="0" borderId="39" xfId="0" applyFont="1" applyBorder="1" applyAlignment="1" applyProtection="1">
      <alignment horizontal="center" vertical="center" shrinkToFit="1"/>
      <protection hidden="1"/>
    </xf>
    <xf numFmtId="0" fontId="31" fillId="0" borderId="40" xfId="0" applyFont="1" applyBorder="1" applyAlignment="1" applyProtection="1">
      <alignment horizontal="center" vertical="center" shrinkToFit="1"/>
      <protection hidden="1"/>
    </xf>
    <xf numFmtId="0" fontId="31" fillId="0" borderId="41" xfId="0" applyFont="1" applyBorder="1" applyAlignment="1" applyProtection="1">
      <alignment horizontal="center" vertical="center" shrinkToFit="1"/>
      <protection hidden="1"/>
    </xf>
    <xf numFmtId="0" fontId="31" fillId="0" borderId="42" xfId="0" applyFont="1" applyBorder="1" applyAlignment="1" applyProtection="1">
      <alignment horizontal="center" vertical="center" shrinkToFit="1"/>
      <protection hidden="1"/>
    </xf>
    <xf numFmtId="0" fontId="31" fillId="0" borderId="43" xfId="0" applyFont="1" applyBorder="1" applyAlignment="1" applyProtection="1">
      <alignment horizontal="center" vertical="center" shrinkToFit="1"/>
      <protection hidden="1"/>
    </xf>
    <xf numFmtId="0" fontId="31" fillId="0" borderId="16" xfId="0" applyFont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31" fillId="0" borderId="17" xfId="0" applyFont="1" applyBorder="1" applyAlignment="1" applyProtection="1">
      <alignment horizontal="left" vertical="center" shrinkToFit="1"/>
      <protection hidden="1"/>
    </xf>
    <xf numFmtId="0" fontId="31" fillId="0" borderId="19" xfId="0" applyFont="1" applyBorder="1" applyAlignment="1" applyProtection="1">
      <alignment horizontal="left" vertical="center" shrinkToFit="1"/>
      <protection hidden="1"/>
    </xf>
    <xf numFmtId="0" fontId="31" fillId="0" borderId="20" xfId="0" applyFont="1" applyBorder="1" applyAlignment="1" applyProtection="1">
      <alignment horizontal="left" vertical="center" shrinkToFit="1"/>
      <protection hidden="1"/>
    </xf>
    <xf numFmtId="0" fontId="31" fillId="0" borderId="21" xfId="0" applyFont="1" applyBorder="1" applyAlignment="1" applyProtection="1">
      <alignment horizontal="left" vertical="center" shrinkToFit="1"/>
      <protection hidden="1"/>
    </xf>
    <xf numFmtId="0" fontId="31" fillId="0" borderId="11" xfId="0" applyNumberFormat="1" applyFont="1" applyBorder="1" applyAlignment="1" applyProtection="1">
      <alignment horizontal="center" vertical="center"/>
      <protection hidden="1"/>
    </xf>
    <xf numFmtId="0" fontId="31" fillId="0" borderId="12" xfId="0" applyNumberFormat="1" applyFont="1" applyBorder="1" applyAlignment="1" applyProtection="1">
      <alignment horizontal="center" vertical="center"/>
      <protection hidden="1"/>
    </xf>
    <xf numFmtId="0" fontId="31" fillId="0" borderId="13" xfId="0" applyNumberFormat="1" applyFont="1" applyBorder="1" applyAlignment="1" applyProtection="1">
      <alignment horizontal="center" vertical="center"/>
      <protection hidden="1"/>
    </xf>
    <xf numFmtId="49" fontId="4" fillId="0" borderId="12" xfId="0" applyNumberFormat="1" applyFont="1" applyBorder="1" applyAlignment="1" applyProtection="1">
      <alignment horizontal="left" vertical="center" shrinkToFit="1"/>
      <protection hidden="1"/>
    </xf>
    <xf numFmtId="0" fontId="4" fillId="0" borderId="12" xfId="0" applyFont="1" applyBorder="1" applyAlignment="1" applyProtection="1">
      <alignment horizontal="left" vertical="center" shrinkToFit="1"/>
      <protection hidden="1"/>
    </xf>
    <xf numFmtId="49" fontId="31" fillId="0" borderId="10" xfId="0" applyNumberFormat="1" applyFont="1" applyBorder="1" applyAlignment="1" applyProtection="1">
      <alignment horizontal="center" vertical="center"/>
      <protection hidden="1"/>
    </xf>
    <xf numFmtId="0" fontId="31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 horizontal="center" vertical="center"/>
      <protection hidden="1"/>
    </xf>
    <xf numFmtId="49" fontId="31" fillId="0" borderId="18" xfId="0" applyNumberFormat="1" applyFont="1" applyBorder="1" applyAlignment="1" applyProtection="1">
      <alignment horizontal="right" vertical="center" shrinkToFit="1"/>
      <protection hidden="1"/>
    </xf>
    <xf numFmtId="49" fontId="31" fillId="0" borderId="14" xfId="0" applyNumberFormat="1" applyFont="1" applyBorder="1" applyAlignment="1" applyProtection="1">
      <alignment horizontal="right" vertical="center" shrinkToFit="1"/>
      <protection hidden="1"/>
    </xf>
    <xf numFmtId="49" fontId="31" fillId="0" borderId="11" xfId="0" applyNumberFormat="1" applyFont="1" applyBorder="1" applyAlignment="1" applyProtection="1">
      <alignment horizontal="center" vertical="center"/>
      <protection hidden="1"/>
    </xf>
    <xf numFmtId="49" fontId="31" fillId="0" borderId="12" xfId="0" applyNumberFormat="1" applyFont="1" applyBorder="1" applyAlignment="1" applyProtection="1">
      <alignment horizontal="center" vertical="center"/>
      <protection hidden="1"/>
    </xf>
    <xf numFmtId="49" fontId="31" fillId="0" borderId="13" xfId="0" applyNumberFormat="1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Border="1" applyAlignment="1" applyProtection="1">
      <alignment horizontal="center" vertical="center"/>
      <protection hidden="1"/>
    </xf>
    <xf numFmtId="49" fontId="2" fillId="0" borderId="13" xfId="0" applyNumberFormat="1" applyFont="1" applyBorder="1" applyAlignment="1" applyProtection="1">
      <alignment horizontal="center" vertical="center"/>
      <protection hidden="1"/>
    </xf>
    <xf numFmtId="49" fontId="4" fillId="0" borderId="12" xfId="0" applyNumberFormat="1" applyFont="1" applyBorder="1" applyAlignment="1" applyProtection="1">
      <alignment horizontal="left" vertical="center"/>
      <protection hidden="1"/>
    </xf>
    <xf numFmtId="49" fontId="4" fillId="0" borderId="20" xfId="0" applyNumberFormat="1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 shrinkToFit="1"/>
      <protection hidden="1"/>
    </xf>
    <xf numFmtId="49" fontId="6" fillId="0" borderId="0" xfId="0" applyNumberFormat="1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shrinkToFit="1"/>
      <protection hidden="1"/>
    </xf>
    <xf numFmtId="49" fontId="2" fillId="0" borderId="0" xfId="0" applyNumberFormat="1" applyFont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3" fillId="0" borderId="13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left" vertical="center" shrinkToFit="1"/>
      <protection hidden="1"/>
    </xf>
    <xf numFmtId="0" fontId="4" fillId="0" borderId="13" xfId="0" applyFont="1" applyBorder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41" fontId="2" fillId="0" borderId="0" xfId="0" applyNumberFormat="1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 vertical="center" shrinkToFit="1"/>
      <protection hidden="1"/>
    </xf>
    <xf numFmtId="0" fontId="24" fillId="0" borderId="0" xfId="61" applyFont="1" applyAlignment="1" applyProtection="1">
      <alignment horizontal="center" vertical="center" shrinkToFit="1"/>
      <protection hidden="1"/>
    </xf>
    <xf numFmtId="0" fontId="25" fillId="0" borderId="38" xfId="61" applyFont="1" applyBorder="1" applyAlignment="1" applyProtection="1">
      <alignment horizontal="center" vertical="center" shrinkToFit="1"/>
      <protection hidden="1"/>
    </xf>
    <xf numFmtId="0" fontId="25" fillId="0" borderId="39" xfId="61" applyFont="1" applyBorder="1" applyAlignment="1" applyProtection="1">
      <alignment horizontal="center" vertical="center" shrinkToFit="1"/>
      <protection hidden="1"/>
    </xf>
    <xf numFmtId="0" fontId="25" fillId="0" borderId="40" xfId="61" applyFont="1" applyBorder="1" applyAlignment="1" applyProtection="1">
      <alignment horizontal="center" vertical="center" shrinkToFit="1"/>
      <protection hidden="1"/>
    </xf>
    <xf numFmtId="0" fontId="25" fillId="0" borderId="41" xfId="61" applyFont="1" applyBorder="1" applyAlignment="1" applyProtection="1">
      <alignment horizontal="center" vertical="center" shrinkToFit="1"/>
      <protection hidden="1"/>
    </xf>
    <xf numFmtId="0" fontId="25" fillId="0" borderId="42" xfId="61" applyFont="1" applyBorder="1" applyAlignment="1" applyProtection="1">
      <alignment horizontal="center" vertical="center" shrinkToFit="1"/>
      <protection hidden="1"/>
    </xf>
    <xf numFmtId="0" fontId="25" fillId="0" borderId="43" xfId="61" applyFont="1" applyBorder="1" applyAlignment="1" applyProtection="1">
      <alignment horizontal="center" vertical="center" shrinkToFit="1"/>
      <protection hidden="1"/>
    </xf>
    <xf numFmtId="0" fontId="25" fillId="0" borderId="15" xfId="61" applyFont="1" applyBorder="1" applyAlignment="1" applyProtection="1">
      <alignment horizontal="center" vertical="center" shrinkToFit="1"/>
      <protection hidden="1"/>
    </xf>
    <xf numFmtId="0" fontId="25" fillId="0" borderId="20" xfId="61" applyFont="1" applyBorder="1" applyAlignment="1" applyProtection="1">
      <alignment horizontal="center" vertical="center" shrinkToFit="1"/>
      <protection hidden="1"/>
    </xf>
    <xf numFmtId="0" fontId="24" fillId="0" borderId="20" xfId="61" applyFont="1" applyBorder="1" applyAlignment="1" applyProtection="1">
      <alignment horizontal="center" vertical="center" shrinkToFit="1"/>
      <protection hidden="1"/>
    </xf>
    <xf numFmtId="0" fontId="25" fillId="0" borderId="17" xfId="61" applyFont="1" applyBorder="1" applyAlignment="1" applyProtection="1">
      <alignment horizontal="center" vertical="center" shrinkToFit="1"/>
      <protection hidden="1"/>
    </xf>
    <xf numFmtId="0" fontId="25" fillId="0" borderId="21" xfId="61" applyFont="1" applyBorder="1" applyAlignment="1" applyProtection="1">
      <alignment horizontal="center" vertical="center" shrinkToFit="1"/>
      <protection hidden="1"/>
    </xf>
    <xf numFmtId="0" fontId="32" fillId="0" borderId="16" xfId="0" applyNumberFormat="1" applyFont="1" applyBorder="1" applyAlignment="1" applyProtection="1">
      <alignment horizontal="center" vertical="center" shrinkToFit="1"/>
      <protection hidden="1"/>
    </xf>
    <xf numFmtId="0" fontId="32" fillId="0" borderId="15" xfId="0" applyNumberFormat="1" applyFont="1" applyBorder="1" applyAlignment="1" applyProtection="1">
      <alignment horizontal="center" vertical="center" shrinkToFit="1"/>
      <protection hidden="1"/>
    </xf>
    <xf numFmtId="0" fontId="32" fillId="0" borderId="17" xfId="0" applyNumberFormat="1" applyFont="1" applyBorder="1" applyAlignment="1" applyProtection="1">
      <alignment horizontal="center" vertical="center" shrinkToFit="1"/>
      <protection hidden="1"/>
    </xf>
    <xf numFmtId="0" fontId="32" fillId="0" borderId="19" xfId="0" applyNumberFormat="1" applyFont="1" applyBorder="1" applyAlignment="1" applyProtection="1">
      <alignment horizontal="center" vertical="center" shrinkToFit="1"/>
      <protection hidden="1"/>
    </xf>
    <xf numFmtId="0" fontId="32" fillId="0" borderId="20" xfId="0" applyNumberFormat="1" applyFont="1" applyBorder="1" applyAlignment="1" applyProtection="1">
      <alignment horizontal="center" vertical="center" shrinkToFit="1"/>
      <protection hidden="1"/>
    </xf>
    <xf numFmtId="0" fontId="32" fillId="0" borderId="21" xfId="0" applyNumberFormat="1" applyFont="1" applyBorder="1" applyAlignment="1" applyProtection="1">
      <alignment horizontal="center" vertical="center" shrinkToFit="1"/>
      <protection hidden="1"/>
    </xf>
    <xf numFmtId="0" fontId="32" fillId="0" borderId="19" xfId="0" applyNumberFormat="1" applyFont="1" applyBorder="1" applyAlignment="1" applyProtection="1">
      <alignment horizontal="center" vertical="center"/>
      <protection hidden="1"/>
    </xf>
    <xf numFmtId="0" fontId="32" fillId="0" borderId="20" xfId="0" applyNumberFormat="1" applyFont="1" applyBorder="1" applyAlignment="1" applyProtection="1">
      <alignment horizontal="center" vertical="center"/>
      <protection hidden="1"/>
    </xf>
    <xf numFmtId="0" fontId="32" fillId="0" borderId="21" xfId="0" applyNumberFormat="1" applyFont="1" applyBorder="1" applyAlignment="1" applyProtection="1">
      <alignment horizontal="center" vertical="center"/>
      <protection hidden="1"/>
    </xf>
    <xf numFmtId="0" fontId="25" fillId="0" borderId="16" xfId="61" applyFont="1" applyBorder="1" applyAlignment="1" applyProtection="1">
      <alignment horizontal="center" vertical="center" shrinkToFit="1"/>
      <protection hidden="1"/>
    </xf>
    <xf numFmtId="0" fontId="25" fillId="0" borderId="19" xfId="61" applyFont="1" applyBorder="1" applyAlignment="1" applyProtection="1">
      <alignment horizontal="center" vertical="center" shrinkToFit="1"/>
      <protection hidden="1"/>
    </xf>
    <xf numFmtId="0" fontId="26" fillId="0" borderId="10" xfId="61" applyFont="1" applyBorder="1" applyAlignment="1" applyProtection="1">
      <alignment horizontal="center" vertical="center" shrinkToFit="1"/>
      <protection hidden="1"/>
    </xf>
    <xf numFmtId="0" fontId="2" fillId="0" borderId="10" xfId="0" applyFont="1" applyBorder="1" applyAlignment="1" applyProtection="1">
      <alignment horizontal="center" vertical="center" shrinkToFit="1"/>
      <protection hidden="1"/>
    </xf>
    <xf numFmtId="0" fontId="26" fillId="0" borderId="11" xfId="61" applyFont="1" applyBorder="1" applyAlignment="1" applyProtection="1">
      <alignment horizontal="center" vertical="center" shrinkToFit="1"/>
      <protection hidden="1"/>
    </xf>
    <xf numFmtId="0" fontId="26" fillId="0" borderId="12" xfId="61" applyFont="1" applyBorder="1" applyAlignment="1" applyProtection="1">
      <alignment horizontal="center" vertical="center" shrinkToFit="1"/>
      <protection hidden="1"/>
    </xf>
    <xf numFmtId="0" fontId="26" fillId="0" borderId="13" xfId="61" applyFont="1" applyBorder="1" applyAlignment="1" applyProtection="1">
      <alignment horizontal="center" vertical="center" shrinkToFit="1"/>
      <protection hidden="1"/>
    </xf>
    <xf numFmtId="0" fontId="31" fillId="0" borderId="10" xfId="0" applyFont="1" applyBorder="1" applyAlignment="1" applyProtection="1">
      <alignment horizontal="center" vertical="center" shrinkToFit="1"/>
      <protection hidden="1"/>
    </xf>
    <xf numFmtId="0" fontId="26" fillId="0" borderId="10" xfId="61" applyFont="1" applyBorder="1" applyAlignment="1" applyProtection="1">
      <alignment horizontal="left" vertical="center" shrinkToFit="1"/>
      <protection hidden="1"/>
    </xf>
    <xf numFmtId="0" fontId="26" fillId="0" borderId="15" xfId="61" applyFont="1" applyBorder="1" applyAlignment="1" applyProtection="1">
      <alignment horizontal="center" vertical="center" shrinkToFit="1"/>
      <protection hidden="1"/>
    </xf>
    <xf numFmtId="0" fontId="24" fillId="0" borderId="0" xfId="61" applyFont="1" applyBorder="1" applyAlignment="1" applyProtection="1">
      <alignment horizontal="right" vertical="center" shrinkToFit="1"/>
      <protection hidden="1"/>
    </xf>
    <xf numFmtId="0" fontId="30" fillId="0" borderId="0" xfId="61" applyFont="1" applyBorder="1" applyAlignment="1" applyProtection="1">
      <alignment horizontal="right" vertical="center" shrinkToFit="1"/>
      <protection hidden="1"/>
    </xf>
    <xf numFmtId="0" fontId="30" fillId="0" borderId="23" xfId="61" applyFont="1" applyBorder="1" applyAlignment="1" applyProtection="1">
      <alignment horizontal="right" vertical="center" shrinkToFit="1"/>
      <protection hidden="1"/>
    </xf>
    <xf numFmtId="0" fontId="30" fillId="0" borderId="0" xfId="61" applyFont="1" applyBorder="1" applyAlignment="1" applyProtection="1">
      <alignment horizontal="left" vertical="center" shrinkToFit="1"/>
      <protection hidden="1"/>
    </xf>
    <xf numFmtId="0" fontId="26" fillId="0" borderId="10" xfId="61" applyFont="1" applyBorder="1" applyAlignment="1" applyProtection="1">
      <alignment horizontal="center" vertical="top" textRotation="255" shrinkToFit="1"/>
      <protection hidden="1"/>
    </xf>
    <xf numFmtId="0" fontId="24" fillId="0" borderId="0" xfId="61" applyFont="1" applyBorder="1" applyAlignment="1" applyProtection="1">
      <alignment horizontal="center" vertical="center" shrinkToFit="1"/>
      <protection hidden="1"/>
    </xf>
    <xf numFmtId="0" fontId="24" fillId="0" borderId="0" xfId="61" applyFont="1" applyBorder="1" applyAlignment="1" applyProtection="1">
      <alignment horizontal="center" vertical="top" textRotation="255" shrinkToFit="1"/>
      <protection hidden="1"/>
    </xf>
    <xf numFmtId="0" fontId="30" fillId="0" borderId="22" xfId="61" applyFont="1" applyBorder="1" applyAlignment="1" applyProtection="1">
      <alignment horizontal="left" vertical="center" shrinkToFit="1"/>
      <protection hidden="1"/>
    </xf>
    <xf numFmtId="0" fontId="24" fillId="0" borderId="0" xfId="61" applyFont="1" applyBorder="1" applyAlignment="1" applyProtection="1">
      <alignment horizontal="left" vertical="center" shrinkToFit="1"/>
      <protection hidden="1"/>
    </xf>
    <xf numFmtId="41" fontId="24" fillId="0" borderId="20" xfId="61" applyNumberFormat="1" applyFont="1" applyBorder="1" applyAlignment="1" applyProtection="1">
      <alignment horizontal="center" vertical="center" shrinkToFit="1"/>
      <protection hidden="1"/>
    </xf>
    <xf numFmtId="0" fontId="30" fillId="0" borderId="0" xfId="61" applyFont="1" applyBorder="1" applyAlignment="1" applyProtection="1">
      <alignment horizontal="center" vertical="center" shrinkToFit="1"/>
      <protection hidden="1"/>
    </xf>
    <xf numFmtId="0" fontId="30" fillId="0" borderId="28" xfId="61" applyFont="1" applyBorder="1" applyAlignment="1" applyProtection="1">
      <alignment horizontal="center" vertical="center" shrinkToFit="1"/>
      <protection hidden="1"/>
    </xf>
    <xf numFmtId="0" fontId="29" fillId="0" borderId="0" xfId="61" applyNumberFormat="1" applyFont="1" applyBorder="1" applyAlignment="1" applyProtection="1">
      <alignment horizontal="center" vertical="center" shrinkToFit="1"/>
      <protection hidden="1"/>
    </xf>
    <xf numFmtId="0" fontId="30" fillId="0" borderId="0" xfId="61" applyFont="1" applyBorder="1" applyAlignment="1" applyProtection="1">
      <alignment horizontal="center" vertical="center"/>
      <protection hidden="1"/>
    </xf>
    <xf numFmtId="0" fontId="26" fillId="0" borderId="0" xfId="61" applyFont="1" applyBorder="1" applyAlignment="1" applyProtection="1">
      <alignment horizontal="center" vertical="center"/>
      <protection hidden="1"/>
    </xf>
    <xf numFmtId="0" fontId="26" fillId="0" borderId="15" xfId="61" applyFont="1" applyBorder="1" applyAlignment="1" applyProtection="1">
      <alignment horizontal="center" vertical="center"/>
      <protection hidden="1"/>
    </xf>
    <xf numFmtId="41" fontId="26" fillId="0" borderId="32" xfId="61" applyNumberFormat="1" applyFont="1" applyBorder="1" applyAlignment="1" applyProtection="1">
      <alignment horizontal="center" vertical="center" shrinkToFit="1"/>
      <protection hidden="1"/>
    </xf>
    <xf numFmtId="41" fontId="26" fillId="0" borderId="20" xfId="61" applyNumberFormat="1" applyFont="1" applyBorder="1" applyAlignment="1" applyProtection="1">
      <alignment horizontal="center" vertical="center" shrinkToFit="1"/>
      <protection hidden="1"/>
    </xf>
    <xf numFmtId="0" fontId="30" fillId="0" borderId="15" xfId="61" applyFont="1" applyBorder="1" applyAlignment="1" applyProtection="1">
      <alignment horizontal="center" vertical="center" shrinkToFit="1"/>
      <protection hidden="1"/>
    </xf>
    <xf numFmtId="0" fontId="26" fillId="0" borderId="0" xfId="61" applyFont="1" applyBorder="1" applyAlignment="1" applyProtection="1">
      <alignment horizontal="center" vertical="center" shrinkToFit="1"/>
      <protection hidden="1"/>
    </xf>
    <xf numFmtId="0" fontId="30" fillId="0" borderId="0" xfId="61" applyFont="1" applyAlignment="1" applyProtection="1">
      <alignment horizontal="center" vertical="center" shrinkToFit="1"/>
      <protection hidden="1"/>
    </xf>
    <xf numFmtId="0" fontId="30" fillId="0" borderId="27" xfId="61" applyFont="1" applyBorder="1" applyAlignment="1" applyProtection="1">
      <alignment horizontal="center" vertical="center" shrinkToFit="1"/>
      <protection hidden="1"/>
    </xf>
    <xf numFmtId="0" fontId="30" fillId="0" borderId="26" xfId="61" applyFont="1" applyBorder="1" applyAlignment="1" applyProtection="1">
      <alignment horizontal="center" vertical="center" shrinkToFit="1"/>
      <protection hidden="1"/>
    </xf>
    <xf numFmtId="0" fontId="26" fillId="0" borderId="25" xfId="61" applyFont="1" applyBorder="1" applyAlignment="1" applyProtection="1">
      <alignment horizontal="center" vertical="center" shrinkToFit="1"/>
      <protection hidden="1"/>
    </xf>
    <xf numFmtId="0" fontId="30" fillId="0" borderId="22" xfId="61" applyFont="1" applyBorder="1" applyAlignment="1" applyProtection="1">
      <alignment horizontal="center" vertical="center" shrinkToFit="1"/>
      <protection hidden="1"/>
    </xf>
    <xf numFmtId="0" fontId="26" fillId="0" borderId="28" xfId="61" applyFont="1" applyBorder="1" applyAlignment="1" applyProtection="1">
      <alignment horizontal="center" vertical="center"/>
      <protection hidden="1"/>
    </xf>
    <xf numFmtId="0" fontId="26" fillId="0" borderId="17" xfId="61" applyFont="1" applyBorder="1" applyAlignment="1" applyProtection="1">
      <alignment horizontal="center" vertical="center" shrinkToFit="1"/>
      <protection hidden="1"/>
    </xf>
    <xf numFmtId="0" fontId="24" fillId="0" borderId="0" xfId="61" applyFont="1" applyAlignment="1" applyProtection="1">
      <alignment horizontal="center" vertical="center"/>
      <protection hidden="1"/>
    </xf>
    <xf numFmtId="49" fontId="25" fillId="0" borderId="0" xfId="61" applyNumberFormat="1" applyFont="1" applyAlignment="1" applyProtection="1">
      <alignment horizontal="center" vertical="center" shrinkToFit="1"/>
      <protection hidden="1"/>
    </xf>
    <xf numFmtId="0" fontId="26" fillId="0" borderId="24" xfId="61" applyFont="1" applyBorder="1" applyAlignment="1" applyProtection="1">
      <alignment horizontal="center" vertical="center" shrinkToFit="1"/>
      <protection hidden="1"/>
    </xf>
    <xf numFmtId="0" fontId="26" fillId="0" borderId="30" xfId="61" applyFont="1" applyBorder="1" applyAlignment="1" applyProtection="1">
      <alignment horizontal="center" vertical="center" shrinkToFit="1"/>
      <protection hidden="1"/>
    </xf>
    <xf numFmtId="0" fontId="25" fillId="0" borderId="0" xfId="61" applyFont="1" applyBorder="1" applyAlignment="1" applyProtection="1">
      <alignment horizontal="center" vertical="center" shrinkToFit="1"/>
      <protection hidden="1"/>
    </xf>
    <xf numFmtId="0" fontId="25" fillId="0" borderId="0" xfId="61" applyFont="1" applyAlignment="1" applyProtection="1">
      <alignment horizontal="center" vertical="center" shrinkToFit="1"/>
      <protection hidden="1"/>
    </xf>
    <xf numFmtId="0" fontId="30" fillId="0" borderId="23" xfId="61" applyFont="1" applyBorder="1" applyAlignment="1" applyProtection="1">
      <alignment horizontal="center" vertical="center" shrinkToFit="1"/>
      <protection hidden="1"/>
    </xf>
    <xf numFmtId="0" fontId="26" fillId="0" borderId="19" xfId="61" applyFont="1" applyBorder="1" applyAlignment="1" applyProtection="1">
      <alignment horizontal="center" vertical="center" shrinkToFit="1"/>
      <protection hidden="1"/>
    </xf>
    <xf numFmtId="0" fontId="26" fillId="0" borderId="20" xfId="61" applyFont="1" applyBorder="1" applyAlignment="1" applyProtection="1">
      <alignment horizontal="center" vertical="center" shrinkToFit="1"/>
      <protection hidden="1"/>
    </xf>
    <xf numFmtId="0" fontId="26" fillId="0" borderId="21" xfId="61" applyFont="1" applyBorder="1" applyAlignment="1" applyProtection="1">
      <alignment horizontal="center" vertical="center" shrinkToFit="1"/>
      <protection hidden="1"/>
    </xf>
    <xf numFmtId="0" fontId="36" fillId="0" borderId="16" xfId="61" applyFont="1" applyBorder="1" applyAlignment="1" applyProtection="1">
      <alignment horizontal="center" vertical="top" textRotation="255" shrinkToFit="1"/>
      <protection hidden="1"/>
    </xf>
    <xf numFmtId="0" fontId="36" fillId="0" borderId="17" xfId="61" applyFont="1" applyBorder="1" applyAlignment="1" applyProtection="1">
      <alignment horizontal="center" vertical="top" textRotation="255" shrinkToFit="1"/>
      <protection hidden="1"/>
    </xf>
    <xf numFmtId="0" fontId="36" fillId="0" borderId="22" xfId="61" applyFont="1" applyBorder="1" applyAlignment="1" applyProtection="1">
      <alignment horizontal="center" vertical="top" textRotation="255" shrinkToFit="1"/>
      <protection hidden="1"/>
    </xf>
    <xf numFmtId="0" fontId="36" fillId="0" borderId="23" xfId="61" applyFont="1" applyBorder="1" applyAlignment="1" applyProtection="1">
      <alignment horizontal="center" vertical="top" textRotation="255" shrinkToFit="1"/>
      <protection hidden="1"/>
    </xf>
    <xf numFmtId="0" fontId="36" fillId="0" borderId="19" xfId="61" applyFont="1" applyBorder="1" applyAlignment="1" applyProtection="1">
      <alignment horizontal="center" vertical="top" textRotation="255" shrinkToFit="1"/>
      <protection hidden="1"/>
    </xf>
    <xf numFmtId="0" fontId="36" fillId="0" borderId="21" xfId="61" applyFont="1" applyBorder="1" applyAlignment="1" applyProtection="1">
      <alignment horizontal="center" vertical="top" textRotation="255" shrinkToFit="1"/>
      <protection hidden="1"/>
    </xf>
    <xf numFmtId="0" fontId="26" fillId="0" borderId="28" xfId="61" applyFont="1" applyBorder="1" applyAlignment="1" applyProtection="1">
      <alignment horizontal="center" vertical="center" shrinkToFit="1"/>
      <protection hidden="1"/>
    </xf>
    <xf numFmtId="0" fontId="26" fillId="0" borderId="16" xfId="61" applyFont="1" applyBorder="1" applyAlignment="1" applyProtection="1">
      <alignment horizontal="center" vertical="center"/>
      <protection hidden="1"/>
    </xf>
    <xf numFmtId="0" fontId="26" fillId="0" borderId="16" xfId="61" applyFont="1" applyBorder="1" applyAlignment="1" applyProtection="1">
      <alignment horizontal="center" vertical="top" textRotation="255" shrinkToFit="1"/>
      <protection hidden="1"/>
    </xf>
    <xf numFmtId="0" fontId="26" fillId="0" borderId="17" xfId="61" applyFont="1" applyBorder="1" applyAlignment="1" applyProtection="1">
      <alignment horizontal="center" vertical="top" textRotation="255" shrinkToFit="1"/>
      <protection hidden="1"/>
    </xf>
    <xf numFmtId="0" fontId="26" fillId="0" borderId="22" xfId="61" applyFont="1" applyBorder="1" applyAlignment="1" applyProtection="1">
      <alignment horizontal="center" vertical="top" textRotation="255" shrinkToFit="1"/>
      <protection hidden="1"/>
    </xf>
    <xf numFmtId="0" fontId="26" fillId="0" borderId="23" xfId="61" applyFont="1" applyBorder="1" applyAlignment="1" applyProtection="1">
      <alignment horizontal="center" vertical="top" textRotation="255" shrinkToFit="1"/>
      <protection hidden="1"/>
    </xf>
    <xf numFmtId="0" fontId="26" fillId="0" borderId="19" xfId="61" applyFont="1" applyBorder="1" applyAlignment="1" applyProtection="1">
      <alignment horizontal="center" vertical="top" textRotation="255" shrinkToFit="1"/>
      <protection hidden="1"/>
    </xf>
    <xf numFmtId="0" fontId="26" fillId="0" borderId="21" xfId="61" applyFont="1" applyBorder="1" applyAlignment="1" applyProtection="1">
      <alignment horizontal="center" vertical="top" textRotation="255" shrinkToFit="1"/>
      <protection hidden="1"/>
    </xf>
    <xf numFmtId="56" fontId="26" fillId="0" borderId="16" xfId="61" applyNumberFormat="1" applyFont="1" applyFill="1" applyBorder="1" applyAlignment="1" applyProtection="1">
      <alignment horizontal="center" vertical="top" textRotation="255" shrinkToFit="1"/>
      <protection hidden="1"/>
    </xf>
    <xf numFmtId="0" fontId="26" fillId="0" borderId="17" xfId="61" applyFont="1" applyFill="1" applyBorder="1" applyAlignment="1" applyProtection="1">
      <alignment horizontal="center" vertical="top" textRotation="255" shrinkToFit="1"/>
      <protection hidden="1"/>
    </xf>
    <xf numFmtId="56" fontId="26" fillId="0" borderId="22" xfId="61" applyNumberFormat="1" applyFont="1" applyFill="1" applyBorder="1" applyAlignment="1" applyProtection="1">
      <alignment horizontal="center" vertical="top" textRotation="255" shrinkToFit="1"/>
      <protection hidden="1"/>
    </xf>
    <xf numFmtId="0" fontId="26" fillId="0" borderId="23" xfId="61" applyFont="1" applyFill="1" applyBorder="1" applyAlignment="1" applyProtection="1">
      <alignment horizontal="center" vertical="top" textRotation="255" shrinkToFit="1"/>
      <protection hidden="1"/>
    </xf>
    <xf numFmtId="0" fontId="26" fillId="0" borderId="22" xfId="61" applyFont="1" applyFill="1" applyBorder="1" applyAlignment="1" applyProtection="1">
      <alignment horizontal="center" vertical="top" textRotation="255" shrinkToFit="1"/>
      <protection hidden="1"/>
    </xf>
    <xf numFmtId="0" fontId="26" fillId="0" borderId="19" xfId="61" applyFont="1" applyFill="1" applyBorder="1" applyAlignment="1" applyProtection="1">
      <alignment horizontal="center" vertical="top" textRotation="255" shrinkToFit="1"/>
      <protection hidden="1"/>
    </xf>
    <xf numFmtId="0" fontId="26" fillId="0" borderId="21" xfId="61" applyFont="1" applyFill="1" applyBorder="1" applyAlignment="1" applyProtection="1">
      <alignment horizontal="center" vertical="top" textRotation="255" shrinkToFit="1"/>
      <protection hidden="1"/>
    </xf>
    <xf numFmtId="0" fontId="26" fillId="0" borderId="11" xfId="61" applyFont="1" applyBorder="1" applyAlignment="1" applyProtection="1">
      <alignment horizontal="left" vertical="center" shrinkToFit="1"/>
      <protection hidden="1"/>
    </xf>
    <xf numFmtId="0" fontId="26" fillId="0" borderId="12" xfId="61" applyFont="1" applyBorder="1" applyAlignment="1" applyProtection="1">
      <alignment horizontal="left" vertical="center" shrinkToFit="1"/>
      <protection hidden="1"/>
    </xf>
    <xf numFmtId="0" fontId="26" fillId="0" borderId="13" xfId="61" applyFont="1" applyBorder="1" applyAlignment="1" applyProtection="1">
      <alignment horizontal="left" vertical="center" shrinkToFit="1"/>
      <protection hidden="1"/>
    </xf>
    <xf numFmtId="0" fontId="36" fillId="0" borderId="16" xfId="61" applyFont="1" applyFill="1" applyBorder="1" applyAlignment="1" applyProtection="1">
      <alignment horizontal="center" vertical="top" textRotation="255" shrinkToFit="1"/>
      <protection hidden="1"/>
    </xf>
    <xf numFmtId="0" fontId="36" fillId="0" borderId="17" xfId="61" applyFont="1" applyFill="1" applyBorder="1" applyAlignment="1" applyProtection="1">
      <alignment horizontal="center" vertical="top" textRotation="255" shrinkToFit="1"/>
      <protection hidden="1"/>
    </xf>
    <xf numFmtId="0" fontId="36" fillId="0" borderId="22" xfId="61" applyFont="1" applyFill="1" applyBorder="1" applyAlignment="1" applyProtection="1">
      <alignment horizontal="center" vertical="top" textRotation="255" shrinkToFit="1"/>
      <protection hidden="1"/>
    </xf>
    <xf numFmtId="0" fontId="36" fillId="0" borderId="23" xfId="61" applyFont="1" applyFill="1" applyBorder="1" applyAlignment="1" applyProtection="1">
      <alignment horizontal="center" vertical="top" textRotation="255" shrinkToFit="1"/>
      <protection hidden="1"/>
    </xf>
    <xf numFmtId="0" fontId="36" fillId="0" borderId="19" xfId="61" applyFont="1" applyFill="1" applyBorder="1" applyAlignment="1" applyProtection="1">
      <alignment horizontal="center" vertical="top" textRotation="255" shrinkToFit="1"/>
      <protection hidden="1"/>
    </xf>
    <xf numFmtId="0" fontId="36" fillId="0" borderId="21" xfId="61" applyFont="1" applyFill="1" applyBorder="1" applyAlignment="1" applyProtection="1">
      <alignment horizontal="center" vertical="top" textRotation="255" shrinkToFit="1"/>
      <protection hidden="1"/>
    </xf>
    <xf numFmtId="0" fontId="26" fillId="0" borderId="16" xfId="61" applyFont="1" applyBorder="1" applyAlignment="1" applyProtection="1">
      <alignment horizontal="center" vertical="center" textRotation="255" shrinkToFit="1"/>
      <protection hidden="1"/>
    </xf>
    <xf numFmtId="0" fontId="26" fillId="0" borderId="17" xfId="61" applyFont="1" applyBorder="1" applyAlignment="1" applyProtection="1">
      <alignment horizontal="center" vertical="center" textRotation="255" shrinkToFit="1"/>
      <protection hidden="1"/>
    </xf>
    <xf numFmtId="0" fontId="26" fillId="0" borderId="22" xfId="61" applyFont="1" applyBorder="1" applyAlignment="1" applyProtection="1">
      <alignment horizontal="center" vertical="center" textRotation="255" shrinkToFit="1"/>
      <protection hidden="1"/>
    </xf>
    <xf numFmtId="0" fontId="26" fillId="0" borderId="23" xfId="61" applyFont="1" applyBorder="1" applyAlignment="1" applyProtection="1">
      <alignment horizontal="center" vertical="center" textRotation="255" shrinkToFit="1"/>
      <protection hidden="1"/>
    </xf>
    <xf numFmtId="0" fontId="26" fillId="0" borderId="19" xfId="61" applyFont="1" applyBorder="1" applyAlignment="1" applyProtection="1">
      <alignment horizontal="center" vertical="center" textRotation="255" shrinkToFit="1"/>
      <protection hidden="1"/>
    </xf>
    <xf numFmtId="0" fontId="26" fillId="0" borderId="21" xfId="61" applyFont="1" applyBorder="1" applyAlignment="1" applyProtection="1">
      <alignment horizontal="center" vertical="center" textRotation="255" shrinkToFit="1"/>
      <protection hidden="1"/>
    </xf>
    <xf numFmtId="0" fontId="26" fillId="0" borderId="16" xfId="61" applyFont="1" applyBorder="1" applyAlignment="1" applyProtection="1">
      <alignment horizontal="center" vertical="center" shrinkToFit="1"/>
      <protection hidden="1"/>
    </xf>
    <xf numFmtId="0" fontId="36" fillId="0" borderId="10" xfId="61" applyFont="1" applyBorder="1" applyAlignment="1" applyProtection="1">
      <alignment horizontal="center" vertical="center" shrinkToFit="1"/>
      <protection hidden="1"/>
    </xf>
    <xf numFmtId="0" fontId="24" fillId="0" borderId="0" xfId="61" applyFont="1" applyAlignment="1" applyProtection="1">
      <alignment horizontal="right" vertical="center"/>
      <protection hidden="1"/>
    </xf>
    <xf numFmtId="0" fontId="26" fillId="0" borderId="32" xfId="61" applyFont="1" applyBorder="1" applyAlignment="1" applyProtection="1">
      <alignment horizontal="center" vertical="center" shrinkToFit="1"/>
      <protection hidden="1"/>
    </xf>
    <xf numFmtId="0" fontId="26" fillId="0" borderId="16" xfId="61" applyFont="1" applyFill="1" applyBorder="1" applyAlignment="1" applyProtection="1">
      <alignment horizontal="center" vertical="top" textRotation="255" shrinkToFit="1"/>
      <protection hidden="1"/>
    </xf>
    <xf numFmtId="0" fontId="26" fillId="0" borderId="25" xfId="61" applyFont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対戦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25</xdr:row>
      <xdr:rowOff>76200</xdr:rowOff>
    </xdr:from>
    <xdr:to>
      <xdr:col>26</xdr:col>
      <xdr:colOff>47625</xdr:colOff>
      <xdr:row>26</xdr:row>
      <xdr:rowOff>104775</xdr:rowOff>
    </xdr:to>
    <xdr:sp>
      <xdr:nvSpPr>
        <xdr:cNvPr id="1" name="スマイル 1"/>
        <xdr:cNvSpPr>
          <a:spLocks/>
        </xdr:cNvSpPr>
      </xdr:nvSpPr>
      <xdr:spPr>
        <a:xfrm>
          <a:off x="2486025" y="4362450"/>
          <a:ext cx="247650" cy="200025"/>
        </a:xfrm>
        <a:prstGeom prst="smileyF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28575</xdr:colOff>
      <xdr:row>1</xdr:row>
      <xdr:rowOff>114300</xdr:rowOff>
    </xdr:from>
    <xdr:to>
      <xdr:col>48</xdr:col>
      <xdr:colOff>66675</xdr:colOff>
      <xdr:row>2</xdr:row>
      <xdr:rowOff>142875</xdr:rowOff>
    </xdr:to>
    <xdr:sp>
      <xdr:nvSpPr>
        <xdr:cNvPr id="1" name="スマイル 1"/>
        <xdr:cNvSpPr>
          <a:spLocks/>
        </xdr:cNvSpPr>
      </xdr:nvSpPr>
      <xdr:spPr>
        <a:xfrm>
          <a:off x="3533775" y="285750"/>
          <a:ext cx="190500" cy="200025"/>
        </a:xfrm>
        <a:prstGeom prst="smileyF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19050</xdr:colOff>
      <xdr:row>40</xdr:row>
      <xdr:rowOff>47625</xdr:rowOff>
    </xdr:from>
    <xdr:to>
      <xdr:col>78</xdr:col>
      <xdr:colOff>57150</xdr:colOff>
      <xdr:row>41</xdr:row>
      <xdr:rowOff>104775</xdr:rowOff>
    </xdr:to>
    <xdr:sp>
      <xdr:nvSpPr>
        <xdr:cNvPr id="2" name="スマイル 3"/>
        <xdr:cNvSpPr>
          <a:spLocks/>
        </xdr:cNvSpPr>
      </xdr:nvSpPr>
      <xdr:spPr>
        <a:xfrm>
          <a:off x="5810250" y="5705475"/>
          <a:ext cx="190500" cy="200025"/>
        </a:xfrm>
        <a:prstGeom prst="smileyF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0"/>
  <sheetViews>
    <sheetView showGridLines="0" view="pageBreakPreview"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" width="3.75390625" style="48" customWidth="1"/>
    <col min="2" max="3" width="4.00390625" style="2" customWidth="1"/>
    <col min="4" max="4" width="3.00390625" style="2" customWidth="1"/>
    <col min="5" max="6" width="4.00390625" style="2" customWidth="1"/>
    <col min="7" max="10" width="5.625" style="22" customWidth="1"/>
    <col min="11" max="11" width="2.125" style="2" customWidth="1"/>
    <col min="12" max="13" width="2.25390625" style="2" customWidth="1"/>
    <col min="14" max="14" width="2.125" style="2" customWidth="1"/>
    <col min="15" max="16" width="1.25" style="2" customWidth="1"/>
    <col min="17" max="17" width="2.125" style="2" customWidth="1"/>
    <col min="18" max="19" width="2.25390625" style="2" customWidth="1"/>
    <col min="20" max="20" width="2.125" style="2" customWidth="1"/>
    <col min="21" max="24" width="5.625" style="49" customWidth="1"/>
    <col min="25" max="28" width="1.00390625" style="22" customWidth="1"/>
    <col min="29" max="29" width="2.125" style="2" customWidth="1"/>
    <col min="30" max="31" width="1.875" style="2" customWidth="1"/>
    <col min="32" max="32" width="2.125" style="2" customWidth="1"/>
    <col min="33" max="34" width="1.25" style="2" customWidth="1"/>
    <col min="35" max="35" width="2.125" style="2" customWidth="1"/>
    <col min="36" max="37" width="1.875" style="2" customWidth="1"/>
    <col min="38" max="38" width="2.125" style="2" customWidth="1"/>
    <col min="39" max="46" width="1.00390625" style="22" customWidth="1"/>
    <col min="47" max="47" width="2.125" style="2" customWidth="1"/>
    <col min="48" max="49" width="1.875" style="2" customWidth="1"/>
    <col min="50" max="50" width="2.125" style="2" customWidth="1"/>
    <col min="51" max="52" width="1.25" style="2" customWidth="1"/>
    <col min="53" max="53" width="2.125" style="2" customWidth="1"/>
    <col min="54" max="55" width="1.875" style="2" customWidth="1"/>
    <col min="56" max="56" width="2.125" style="2" customWidth="1"/>
    <col min="57" max="60" width="1.00390625" style="22" customWidth="1"/>
    <col min="61" max="16384" width="9.00390625" style="2" customWidth="1"/>
  </cols>
  <sheetData>
    <row r="1" spans="1:60" ht="21.75" customHeight="1">
      <c r="A1" s="277" t="s">
        <v>167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8.75" customHeight="1">
      <c r="A2" s="258" t="s">
        <v>10</v>
      </c>
      <c r="B2" s="258"/>
      <c r="C2" s="258"/>
      <c r="D2" s="258"/>
      <c r="E2" s="258"/>
      <c r="F2" s="258"/>
      <c r="G2" s="233" t="s">
        <v>25</v>
      </c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5"/>
      <c r="Y2" s="2"/>
      <c r="Z2" s="2"/>
      <c r="AA2" s="2"/>
      <c r="AB2" s="2"/>
      <c r="AM2" s="2"/>
      <c r="AN2" s="2"/>
      <c r="AO2" s="2"/>
      <c r="AP2" s="2"/>
      <c r="AQ2" s="2"/>
      <c r="AR2" s="2"/>
      <c r="AS2" s="2"/>
      <c r="AT2" s="2"/>
      <c r="BE2" s="2"/>
      <c r="BF2" s="2"/>
      <c r="BG2" s="2"/>
      <c r="BH2" s="2"/>
    </row>
    <row r="3" spans="1:60" ht="18.75" customHeight="1">
      <c r="A3" s="258"/>
      <c r="B3" s="258"/>
      <c r="C3" s="258"/>
      <c r="D3" s="258"/>
      <c r="E3" s="258"/>
      <c r="F3" s="258"/>
      <c r="G3" s="258" t="s">
        <v>26</v>
      </c>
      <c r="H3" s="258"/>
      <c r="I3" s="258"/>
      <c r="J3" s="258"/>
      <c r="K3" s="258"/>
      <c r="L3" s="258"/>
      <c r="M3" s="258"/>
      <c r="N3" s="258"/>
      <c r="O3" s="258"/>
      <c r="P3" s="258" t="s">
        <v>27</v>
      </c>
      <c r="Q3" s="258"/>
      <c r="R3" s="258"/>
      <c r="S3" s="258"/>
      <c r="T3" s="258"/>
      <c r="U3" s="258"/>
      <c r="V3" s="258"/>
      <c r="W3" s="258"/>
      <c r="X3" s="258"/>
      <c r="Y3" s="2"/>
      <c r="Z3" s="2"/>
      <c r="AA3" s="2"/>
      <c r="AB3" s="2"/>
      <c r="AM3" s="2"/>
      <c r="AN3" s="2"/>
      <c r="AO3" s="2"/>
      <c r="AP3" s="2"/>
      <c r="AQ3" s="2"/>
      <c r="AR3" s="2"/>
      <c r="AS3" s="2"/>
      <c r="AT3" s="2"/>
      <c r="BE3" s="2"/>
      <c r="BF3" s="2"/>
      <c r="BG3" s="2"/>
      <c r="BH3" s="2"/>
    </row>
    <row r="4" spans="1:60" ht="18.75" customHeight="1">
      <c r="A4" s="7"/>
      <c r="B4" s="230">
        <v>0.3541666666666667</v>
      </c>
      <c r="C4" s="231"/>
      <c r="D4" s="5" t="s">
        <v>28</v>
      </c>
      <c r="E4" s="231">
        <v>0.375</v>
      </c>
      <c r="F4" s="244"/>
      <c r="G4" s="233" t="s">
        <v>75</v>
      </c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5"/>
      <c r="Y4" s="2"/>
      <c r="Z4" s="2"/>
      <c r="AA4" s="2"/>
      <c r="AB4" s="2"/>
      <c r="AM4" s="2"/>
      <c r="AN4" s="2"/>
      <c r="AO4" s="2"/>
      <c r="AP4" s="2"/>
      <c r="AQ4" s="2"/>
      <c r="AR4" s="2"/>
      <c r="AS4" s="2"/>
      <c r="AT4" s="2"/>
      <c r="BE4" s="2"/>
      <c r="BF4" s="2"/>
      <c r="BG4" s="2"/>
      <c r="BH4" s="2"/>
    </row>
    <row r="5" spans="1:60" ht="18.75" customHeight="1">
      <c r="A5" s="8"/>
      <c r="B5" s="230">
        <v>0.375</v>
      </c>
      <c r="C5" s="254"/>
      <c r="D5" s="5" t="s">
        <v>28</v>
      </c>
      <c r="E5" s="231"/>
      <c r="F5" s="244"/>
      <c r="G5" s="238" t="s">
        <v>247</v>
      </c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40"/>
      <c r="Y5" s="2"/>
      <c r="Z5" s="2"/>
      <c r="AA5" s="2"/>
      <c r="AB5" s="2"/>
      <c r="AM5" s="2"/>
      <c r="AN5" s="2"/>
      <c r="AO5" s="2"/>
      <c r="AP5" s="2"/>
      <c r="AQ5" s="2"/>
      <c r="AR5" s="2"/>
      <c r="AS5" s="2"/>
      <c r="AT5" s="2"/>
      <c r="BE5" s="2"/>
      <c r="BF5" s="2"/>
      <c r="BG5" s="2"/>
      <c r="BH5" s="2"/>
    </row>
    <row r="6" spans="1:60" ht="18.75" customHeight="1">
      <c r="A6" s="8"/>
      <c r="B6" s="230">
        <v>0.3888888888888889</v>
      </c>
      <c r="C6" s="254"/>
      <c r="D6" s="5" t="s">
        <v>28</v>
      </c>
      <c r="E6" s="231"/>
      <c r="F6" s="244"/>
      <c r="G6" s="271" t="s">
        <v>12</v>
      </c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3"/>
      <c r="Y6" s="2"/>
      <c r="Z6" s="2"/>
      <c r="AA6" s="2"/>
      <c r="AB6" s="2"/>
      <c r="AM6" s="2"/>
      <c r="AN6" s="2"/>
      <c r="AO6" s="2"/>
      <c r="AP6" s="2"/>
      <c r="AQ6" s="2"/>
      <c r="AR6" s="2"/>
      <c r="AS6" s="2"/>
      <c r="AT6" s="2"/>
      <c r="BE6" s="2"/>
      <c r="BF6" s="2"/>
      <c r="BG6" s="2"/>
      <c r="BH6" s="2"/>
    </row>
    <row r="7" spans="1:60" ht="18.75" customHeight="1">
      <c r="A7" s="8" t="s">
        <v>29</v>
      </c>
      <c r="B7" s="230">
        <v>0.3958333333333333</v>
      </c>
      <c r="C7" s="254"/>
      <c r="D7" s="5" t="s">
        <v>28</v>
      </c>
      <c r="E7" s="231">
        <v>0.40208333333333335</v>
      </c>
      <c r="F7" s="244"/>
      <c r="G7" s="252" t="str">
        <f>レギュリーグ!B4</f>
        <v>ＮＳＯミラクルファイターズ</v>
      </c>
      <c r="H7" s="253"/>
      <c r="I7" s="253"/>
      <c r="J7" s="253"/>
      <c r="K7" s="9" t="s">
        <v>13</v>
      </c>
      <c r="L7" s="255">
        <v>7</v>
      </c>
      <c r="M7" s="255"/>
      <c r="N7" s="10" t="s">
        <v>30</v>
      </c>
      <c r="O7" s="239" t="s">
        <v>6</v>
      </c>
      <c r="P7" s="239"/>
      <c r="Q7" s="9" t="s">
        <v>13</v>
      </c>
      <c r="R7" s="255">
        <v>9</v>
      </c>
      <c r="S7" s="255"/>
      <c r="T7" s="10" t="s">
        <v>30</v>
      </c>
      <c r="U7" s="250" t="str">
        <f>レギュリーグ!B6</f>
        <v>白二ビクトリー</v>
      </c>
      <c r="V7" s="250"/>
      <c r="W7" s="250"/>
      <c r="X7" s="251"/>
      <c r="Y7" s="2"/>
      <c r="Z7" s="2"/>
      <c r="AA7" s="2"/>
      <c r="AB7" s="2"/>
      <c r="AM7" s="2"/>
      <c r="AN7" s="2"/>
      <c r="AO7" s="2"/>
      <c r="AP7" s="2"/>
      <c r="AQ7" s="2"/>
      <c r="AR7" s="2"/>
      <c r="AS7" s="2"/>
      <c r="AT7" s="2"/>
      <c r="BE7" s="2"/>
      <c r="BF7" s="2"/>
      <c r="BG7" s="2"/>
      <c r="BH7" s="2"/>
    </row>
    <row r="8" spans="1:60" ht="18.75" customHeight="1">
      <c r="A8" s="8" t="s">
        <v>14</v>
      </c>
      <c r="B8" s="230">
        <f aca="true" t="shared" si="0" ref="B8:B18">E7</f>
        <v>0.40208333333333335</v>
      </c>
      <c r="C8" s="254"/>
      <c r="D8" s="5" t="s">
        <v>28</v>
      </c>
      <c r="E8" s="231">
        <v>0.4083333333333334</v>
      </c>
      <c r="F8" s="244"/>
      <c r="G8" s="252" t="str">
        <f>レギュリーグ!B14</f>
        <v>ＷＡＮＯドリームズ</v>
      </c>
      <c r="H8" s="253"/>
      <c r="I8" s="253"/>
      <c r="J8" s="253"/>
      <c r="K8" s="9" t="s">
        <v>13</v>
      </c>
      <c r="L8" s="255">
        <v>9</v>
      </c>
      <c r="M8" s="255"/>
      <c r="N8" s="10" t="s">
        <v>30</v>
      </c>
      <c r="O8" s="239" t="s">
        <v>6</v>
      </c>
      <c r="P8" s="239"/>
      <c r="Q8" s="9" t="s">
        <v>13</v>
      </c>
      <c r="R8" s="255">
        <v>5</v>
      </c>
      <c r="S8" s="255"/>
      <c r="T8" s="10" t="s">
        <v>30</v>
      </c>
      <c r="U8" s="250" t="str">
        <f>レギュリーグ!B16</f>
        <v>永盛ミュートス・キッズ</v>
      </c>
      <c r="V8" s="250"/>
      <c r="W8" s="250"/>
      <c r="X8" s="251"/>
      <c r="Y8" s="2"/>
      <c r="Z8" s="2"/>
      <c r="AA8" s="2"/>
      <c r="AB8" s="2"/>
      <c r="AM8" s="2"/>
      <c r="AN8" s="2"/>
      <c r="AO8" s="2"/>
      <c r="AP8" s="2"/>
      <c r="AQ8" s="2"/>
      <c r="AR8" s="2"/>
      <c r="AS8" s="2"/>
      <c r="AT8" s="2"/>
      <c r="BE8" s="2"/>
      <c r="BF8" s="2"/>
      <c r="BG8" s="2"/>
      <c r="BH8" s="2"/>
    </row>
    <row r="9" spans="1:60" ht="18.75" customHeight="1">
      <c r="A9" s="8" t="s">
        <v>15</v>
      </c>
      <c r="B9" s="230">
        <f t="shared" si="0"/>
        <v>0.4083333333333334</v>
      </c>
      <c r="C9" s="231"/>
      <c r="D9" s="5" t="s">
        <v>28</v>
      </c>
      <c r="E9" s="231">
        <v>0.414583333333333</v>
      </c>
      <c r="F9" s="244"/>
      <c r="G9" s="252" t="str">
        <f>レギュリーグ!B24</f>
        <v>鳥川ライジングファルコン</v>
      </c>
      <c r="H9" s="253"/>
      <c r="I9" s="253"/>
      <c r="J9" s="253"/>
      <c r="K9" s="9" t="s">
        <v>13</v>
      </c>
      <c r="L9" s="255">
        <v>6</v>
      </c>
      <c r="M9" s="255"/>
      <c r="N9" s="10" t="s">
        <v>30</v>
      </c>
      <c r="O9" s="239" t="s">
        <v>6</v>
      </c>
      <c r="P9" s="239"/>
      <c r="Q9" s="9" t="s">
        <v>13</v>
      </c>
      <c r="R9" s="255">
        <v>7</v>
      </c>
      <c r="S9" s="255"/>
      <c r="T9" s="10" t="s">
        <v>30</v>
      </c>
      <c r="U9" s="250" t="str">
        <f>レギュリーグ!B26</f>
        <v>須賀川ブルーインパルス</v>
      </c>
      <c r="V9" s="250"/>
      <c r="W9" s="250"/>
      <c r="X9" s="251"/>
      <c r="Y9" s="2"/>
      <c r="Z9" s="2"/>
      <c r="AA9" s="2"/>
      <c r="AB9" s="2"/>
      <c r="AM9" s="2"/>
      <c r="AN9" s="2"/>
      <c r="AO9" s="2"/>
      <c r="AP9" s="2"/>
      <c r="AQ9" s="2"/>
      <c r="AR9" s="2"/>
      <c r="AS9" s="2"/>
      <c r="AT9" s="2"/>
      <c r="BE9" s="2"/>
      <c r="BF9" s="2"/>
      <c r="BG9" s="2"/>
      <c r="BH9" s="2"/>
    </row>
    <row r="10" spans="1:60" ht="18.75" customHeight="1">
      <c r="A10" s="8" t="s">
        <v>16</v>
      </c>
      <c r="B10" s="230">
        <f t="shared" si="0"/>
        <v>0.414583333333333</v>
      </c>
      <c r="C10" s="254"/>
      <c r="D10" s="5" t="s">
        <v>28</v>
      </c>
      <c r="E10" s="231">
        <v>0.420833333333333</v>
      </c>
      <c r="F10" s="244"/>
      <c r="G10" s="252" t="str">
        <f>レギュリーグ!B8</f>
        <v>岩沼西ファイターズ</v>
      </c>
      <c r="H10" s="253"/>
      <c r="I10" s="253"/>
      <c r="J10" s="253"/>
      <c r="K10" s="9" t="s">
        <v>13</v>
      </c>
      <c r="L10" s="255">
        <v>10</v>
      </c>
      <c r="M10" s="255"/>
      <c r="N10" s="10" t="s">
        <v>30</v>
      </c>
      <c r="O10" s="239" t="s">
        <v>6</v>
      </c>
      <c r="P10" s="239"/>
      <c r="Q10" s="9" t="s">
        <v>13</v>
      </c>
      <c r="R10" s="255">
        <v>6</v>
      </c>
      <c r="S10" s="255"/>
      <c r="T10" s="10" t="s">
        <v>30</v>
      </c>
      <c r="U10" s="250" t="str">
        <f>レギュリーグ!B10</f>
        <v>水戸サンダースＧ</v>
      </c>
      <c r="V10" s="250"/>
      <c r="W10" s="250"/>
      <c r="X10" s="251"/>
      <c r="Y10" s="2"/>
      <c r="Z10" s="2"/>
      <c r="AA10" s="2"/>
      <c r="AB10" s="2"/>
      <c r="AM10" s="2"/>
      <c r="AN10" s="2"/>
      <c r="AO10" s="2"/>
      <c r="AP10" s="2"/>
      <c r="AQ10" s="2"/>
      <c r="AR10" s="2"/>
      <c r="AS10" s="2"/>
      <c r="AT10" s="2"/>
      <c r="BE10" s="2"/>
      <c r="BF10" s="2"/>
      <c r="BG10" s="2"/>
      <c r="BH10" s="2"/>
    </row>
    <row r="11" spans="1:60" ht="18.75" customHeight="1">
      <c r="A11" s="8" t="s">
        <v>17</v>
      </c>
      <c r="B11" s="230">
        <f t="shared" si="0"/>
        <v>0.420833333333333</v>
      </c>
      <c r="C11" s="254"/>
      <c r="D11" s="5" t="s">
        <v>28</v>
      </c>
      <c r="E11" s="231">
        <v>0.427083333333333</v>
      </c>
      <c r="F11" s="244"/>
      <c r="G11" s="252" t="str">
        <f>レギュリーグ!B18</f>
        <v>ジェイソンズＤ・Ｂ・Ｔ</v>
      </c>
      <c r="H11" s="253"/>
      <c r="I11" s="253"/>
      <c r="J11" s="253"/>
      <c r="K11" s="9" t="s">
        <v>13</v>
      </c>
      <c r="L11" s="255">
        <v>8</v>
      </c>
      <c r="M11" s="255"/>
      <c r="N11" s="10" t="s">
        <v>30</v>
      </c>
      <c r="O11" s="239" t="s">
        <v>6</v>
      </c>
      <c r="P11" s="239"/>
      <c r="Q11" s="9" t="s">
        <v>13</v>
      </c>
      <c r="R11" s="255">
        <v>9</v>
      </c>
      <c r="S11" s="255"/>
      <c r="T11" s="10" t="s">
        <v>30</v>
      </c>
      <c r="U11" s="250" t="str">
        <f>レギュリーグ!B20</f>
        <v>上大野Ｓアタッカーズ</v>
      </c>
      <c r="V11" s="250"/>
      <c r="W11" s="250"/>
      <c r="X11" s="251"/>
      <c r="Y11" s="2"/>
      <c r="Z11" s="2"/>
      <c r="AA11" s="2"/>
      <c r="AB11" s="2"/>
      <c r="AM11" s="2"/>
      <c r="AN11" s="2"/>
      <c r="AO11" s="2"/>
      <c r="AP11" s="2"/>
      <c r="AQ11" s="2"/>
      <c r="AR11" s="2"/>
      <c r="AS11" s="2"/>
      <c r="AT11" s="2"/>
      <c r="BE11" s="2"/>
      <c r="BF11" s="2"/>
      <c r="BG11" s="2"/>
      <c r="BH11" s="2"/>
    </row>
    <row r="12" spans="1:60" ht="18.75" customHeight="1">
      <c r="A12" s="8" t="s">
        <v>18</v>
      </c>
      <c r="B12" s="230">
        <f t="shared" si="0"/>
        <v>0.427083333333333</v>
      </c>
      <c r="C12" s="254"/>
      <c r="D12" s="5" t="s">
        <v>28</v>
      </c>
      <c r="E12" s="231">
        <v>0.433333333333334</v>
      </c>
      <c r="F12" s="244"/>
      <c r="G12" s="252" t="str">
        <f>レギュリーグ!B28</f>
        <v>Ａｏｉトップガン</v>
      </c>
      <c r="H12" s="253"/>
      <c r="I12" s="253"/>
      <c r="J12" s="253"/>
      <c r="K12" s="9" t="s">
        <v>13</v>
      </c>
      <c r="L12" s="255">
        <v>3</v>
      </c>
      <c r="M12" s="255"/>
      <c r="N12" s="10" t="s">
        <v>30</v>
      </c>
      <c r="O12" s="239" t="s">
        <v>6</v>
      </c>
      <c r="P12" s="239"/>
      <c r="Q12" s="9" t="s">
        <v>13</v>
      </c>
      <c r="R12" s="255">
        <v>8</v>
      </c>
      <c r="S12" s="255"/>
      <c r="T12" s="10" t="s">
        <v>30</v>
      </c>
      <c r="U12" s="250" t="str">
        <f>レギュリーグ!B30</f>
        <v>館ジャングルー</v>
      </c>
      <c r="V12" s="250"/>
      <c r="W12" s="250"/>
      <c r="X12" s="251"/>
      <c r="Y12" s="2"/>
      <c r="Z12" s="2"/>
      <c r="AA12" s="2"/>
      <c r="AB12" s="2"/>
      <c r="AM12" s="2"/>
      <c r="AN12" s="2"/>
      <c r="AO12" s="2"/>
      <c r="AP12" s="2"/>
      <c r="AQ12" s="2"/>
      <c r="AR12" s="2"/>
      <c r="AS12" s="2"/>
      <c r="AT12" s="2"/>
      <c r="BE12" s="2"/>
      <c r="BF12" s="2"/>
      <c r="BG12" s="2"/>
      <c r="BH12" s="2"/>
    </row>
    <row r="13" spans="1:60" ht="18.75" customHeight="1">
      <c r="A13" s="8" t="s">
        <v>19</v>
      </c>
      <c r="B13" s="230">
        <f t="shared" si="0"/>
        <v>0.433333333333334</v>
      </c>
      <c r="C13" s="254"/>
      <c r="D13" s="5" t="s">
        <v>28</v>
      </c>
      <c r="E13" s="231">
        <v>0.439583333333334</v>
      </c>
      <c r="F13" s="244"/>
      <c r="G13" s="252" t="str">
        <f>レギュリーグ!B4</f>
        <v>ＮＳＯミラクルファイターズ</v>
      </c>
      <c r="H13" s="253"/>
      <c r="I13" s="253"/>
      <c r="J13" s="253"/>
      <c r="K13" s="9" t="s">
        <v>13</v>
      </c>
      <c r="L13" s="255">
        <v>8</v>
      </c>
      <c r="M13" s="255"/>
      <c r="N13" s="10" t="s">
        <v>30</v>
      </c>
      <c r="O13" s="239" t="s">
        <v>6</v>
      </c>
      <c r="P13" s="239"/>
      <c r="Q13" s="9" t="s">
        <v>13</v>
      </c>
      <c r="R13" s="255">
        <v>9</v>
      </c>
      <c r="S13" s="255"/>
      <c r="T13" s="10" t="s">
        <v>30</v>
      </c>
      <c r="U13" s="250" t="str">
        <f>レギュリーグ!B8</f>
        <v>岩沼西ファイターズ</v>
      </c>
      <c r="V13" s="250"/>
      <c r="W13" s="250"/>
      <c r="X13" s="251"/>
      <c r="Y13" s="2"/>
      <c r="Z13" s="2"/>
      <c r="AA13" s="2"/>
      <c r="AB13" s="2"/>
      <c r="AM13" s="2"/>
      <c r="AN13" s="2"/>
      <c r="AO13" s="2"/>
      <c r="AP13" s="2"/>
      <c r="AQ13" s="2"/>
      <c r="AR13" s="2"/>
      <c r="AS13" s="2"/>
      <c r="AT13" s="2"/>
      <c r="BE13" s="2"/>
      <c r="BF13" s="2"/>
      <c r="BG13" s="2"/>
      <c r="BH13" s="2"/>
    </row>
    <row r="14" spans="1:60" ht="18.75" customHeight="1">
      <c r="A14" s="8" t="s">
        <v>20</v>
      </c>
      <c r="B14" s="230">
        <f t="shared" si="0"/>
        <v>0.439583333333334</v>
      </c>
      <c r="C14" s="254"/>
      <c r="D14" s="5" t="s">
        <v>28</v>
      </c>
      <c r="E14" s="231">
        <v>0.445833333333334</v>
      </c>
      <c r="F14" s="244"/>
      <c r="G14" s="252" t="str">
        <f>レギュリーグ!B14</f>
        <v>ＷＡＮＯドリームズ</v>
      </c>
      <c r="H14" s="253"/>
      <c r="I14" s="253"/>
      <c r="J14" s="253"/>
      <c r="K14" s="9" t="s">
        <v>13</v>
      </c>
      <c r="L14" s="255">
        <v>7</v>
      </c>
      <c r="M14" s="255"/>
      <c r="N14" s="10" t="s">
        <v>30</v>
      </c>
      <c r="O14" s="239" t="s">
        <v>6</v>
      </c>
      <c r="P14" s="239"/>
      <c r="Q14" s="9" t="s">
        <v>13</v>
      </c>
      <c r="R14" s="255">
        <v>8</v>
      </c>
      <c r="S14" s="255"/>
      <c r="T14" s="10" t="s">
        <v>30</v>
      </c>
      <c r="U14" s="250" t="str">
        <f>レギュリーグ!B18</f>
        <v>ジェイソンズＤ・Ｂ・Ｔ</v>
      </c>
      <c r="V14" s="250"/>
      <c r="W14" s="250"/>
      <c r="X14" s="251"/>
      <c r="Y14" s="2"/>
      <c r="Z14" s="2"/>
      <c r="AA14" s="2"/>
      <c r="AB14" s="2"/>
      <c r="AM14" s="2"/>
      <c r="AN14" s="2"/>
      <c r="AO14" s="2"/>
      <c r="AP14" s="2"/>
      <c r="AQ14" s="2"/>
      <c r="AR14" s="2"/>
      <c r="AS14" s="2"/>
      <c r="AT14" s="2"/>
      <c r="BE14" s="2"/>
      <c r="BF14" s="2"/>
      <c r="BG14" s="2"/>
      <c r="BH14" s="2"/>
    </row>
    <row r="15" spans="1:60" ht="18.75" customHeight="1">
      <c r="A15" s="8" t="s">
        <v>21</v>
      </c>
      <c r="B15" s="230">
        <f t="shared" si="0"/>
        <v>0.445833333333334</v>
      </c>
      <c r="C15" s="231"/>
      <c r="D15" s="5" t="s">
        <v>28</v>
      </c>
      <c r="E15" s="231">
        <v>0.452083333333334</v>
      </c>
      <c r="F15" s="244"/>
      <c r="G15" s="252" t="str">
        <f>レギュリーグ!B24</f>
        <v>鳥川ライジングファルコン</v>
      </c>
      <c r="H15" s="253"/>
      <c r="I15" s="253"/>
      <c r="J15" s="253"/>
      <c r="K15" s="9" t="s">
        <v>13</v>
      </c>
      <c r="L15" s="255">
        <v>9</v>
      </c>
      <c r="M15" s="255"/>
      <c r="N15" s="10" t="s">
        <v>30</v>
      </c>
      <c r="O15" s="239" t="s">
        <v>6</v>
      </c>
      <c r="P15" s="239"/>
      <c r="Q15" s="9" t="s">
        <v>13</v>
      </c>
      <c r="R15" s="255">
        <v>8</v>
      </c>
      <c r="S15" s="255"/>
      <c r="T15" s="10" t="s">
        <v>30</v>
      </c>
      <c r="U15" s="250" t="str">
        <f>レギュリーグ!B28</f>
        <v>Ａｏｉトップガン</v>
      </c>
      <c r="V15" s="250"/>
      <c r="W15" s="250"/>
      <c r="X15" s="251"/>
      <c r="Y15" s="2"/>
      <c r="Z15" s="2"/>
      <c r="AA15" s="2"/>
      <c r="AB15" s="2"/>
      <c r="AM15" s="2"/>
      <c r="AN15" s="2"/>
      <c r="AO15" s="2"/>
      <c r="AP15" s="2"/>
      <c r="AQ15" s="2"/>
      <c r="AR15" s="2"/>
      <c r="AS15" s="2"/>
      <c r="AT15" s="2"/>
      <c r="BE15" s="2"/>
      <c r="BF15" s="2"/>
      <c r="BG15" s="2"/>
      <c r="BH15" s="2"/>
    </row>
    <row r="16" spans="1:60" ht="18.75" customHeight="1">
      <c r="A16" s="8" t="s">
        <v>32</v>
      </c>
      <c r="B16" s="230">
        <f t="shared" si="0"/>
        <v>0.452083333333334</v>
      </c>
      <c r="C16" s="254"/>
      <c r="D16" s="5" t="s">
        <v>28</v>
      </c>
      <c r="E16" s="231">
        <v>0.458333333333334</v>
      </c>
      <c r="F16" s="244"/>
      <c r="G16" s="252" t="str">
        <f>レギュリーグ!B6</f>
        <v>白二ビクトリー</v>
      </c>
      <c r="H16" s="253"/>
      <c r="I16" s="253"/>
      <c r="J16" s="253"/>
      <c r="K16" s="9" t="s">
        <v>13</v>
      </c>
      <c r="L16" s="255">
        <v>8</v>
      </c>
      <c r="M16" s="255"/>
      <c r="N16" s="10" t="s">
        <v>30</v>
      </c>
      <c r="O16" s="239" t="s">
        <v>6</v>
      </c>
      <c r="P16" s="239"/>
      <c r="Q16" s="9" t="s">
        <v>13</v>
      </c>
      <c r="R16" s="255">
        <v>3</v>
      </c>
      <c r="S16" s="255"/>
      <c r="T16" s="10" t="s">
        <v>30</v>
      </c>
      <c r="U16" s="250" t="str">
        <f>レギュリーグ!B10</f>
        <v>水戸サンダースＧ</v>
      </c>
      <c r="V16" s="250"/>
      <c r="W16" s="250"/>
      <c r="X16" s="251"/>
      <c r="Y16" s="2"/>
      <c r="Z16" s="2"/>
      <c r="AA16" s="2"/>
      <c r="AB16" s="2"/>
      <c r="AM16" s="2"/>
      <c r="AN16" s="2"/>
      <c r="AO16" s="2"/>
      <c r="AP16" s="2"/>
      <c r="AQ16" s="2"/>
      <c r="AR16" s="2"/>
      <c r="AS16" s="2"/>
      <c r="AT16" s="2"/>
      <c r="BE16" s="2"/>
      <c r="BF16" s="2"/>
      <c r="BG16" s="2"/>
      <c r="BH16" s="2"/>
    </row>
    <row r="17" spans="1:60" ht="18.75" customHeight="1">
      <c r="A17" s="8" t="s">
        <v>71</v>
      </c>
      <c r="B17" s="236">
        <f t="shared" si="0"/>
        <v>0.458333333333334</v>
      </c>
      <c r="C17" s="225"/>
      <c r="D17" s="12" t="s">
        <v>28</v>
      </c>
      <c r="E17" s="231">
        <v>0.464583333333334</v>
      </c>
      <c r="F17" s="244"/>
      <c r="G17" s="211" t="str">
        <f>レギュリーグ!B16</f>
        <v>永盛ミュートス・キッズ</v>
      </c>
      <c r="H17" s="212"/>
      <c r="I17" s="212"/>
      <c r="J17" s="212"/>
      <c r="K17" s="15" t="s">
        <v>13</v>
      </c>
      <c r="L17" s="203">
        <v>8</v>
      </c>
      <c r="M17" s="203"/>
      <c r="N17" s="16" t="s">
        <v>30</v>
      </c>
      <c r="O17" s="199" t="s">
        <v>6</v>
      </c>
      <c r="P17" s="199"/>
      <c r="Q17" s="15" t="s">
        <v>13</v>
      </c>
      <c r="R17" s="203">
        <v>4</v>
      </c>
      <c r="S17" s="203"/>
      <c r="T17" s="16" t="s">
        <v>30</v>
      </c>
      <c r="U17" s="219" t="str">
        <f>レギュリーグ!B20</f>
        <v>上大野Ｓアタッカーズ</v>
      </c>
      <c r="V17" s="219"/>
      <c r="W17" s="219"/>
      <c r="X17" s="220"/>
      <c r="Y17" s="2"/>
      <c r="Z17" s="2"/>
      <c r="AA17" s="2"/>
      <c r="AB17" s="2"/>
      <c r="AM17" s="2"/>
      <c r="AN17" s="2"/>
      <c r="AO17" s="2"/>
      <c r="AP17" s="2"/>
      <c r="AQ17" s="2"/>
      <c r="AR17" s="2"/>
      <c r="AS17" s="2"/>
      <c r="AT17" s="2"/>
      <c r="BE17" s="2"/>
      <c r="BF17" s="2"/>
      <c r="BG17" s="2"/>
      <c r="BH17" s="2"/>
    </row>
    <row r="18" spans="1:60" ht="18.75" customHeight="1">
      <c r="A18" s="8" t="s">
        <v>34</v>
      </c>
      <c r="B18" s="248">
        <f t="shared" si="0"/>
        <v>0.464583333333334</v>
      </c>
      <c r="C18" s="249"/>
      <c r="D18" s="12" t="s">
        <v>28</v>
      </c>
      <c r="E18" s="231">
        <v>0.470833333333334</v>
      </c>
      <c r="F18" s="244"/>
      <c r="G18" s="211" t="str">
        <f>レギュリーグ!B26</f>
        <v>須賀川ブルーインパルス</v>
      </c>
      <c r="H18" s="212"/>
      <c r="I18" s="212"/>
      <c r="J18" s="212"/>
      <c r="K18" s="15" t="s">
        <v>13</v>
      </c>
      <c r="L18" s="203">
        <v>3</v>
      </c>
      <c r="M18" s="203"/>
      <c r="N18" s="16" t="s">
        <v>30</v>
      </c>
      <c r="O18" s="199" t="s">
        <v>6</v>
      </c>
      <c r="P18" s="199"/>
      <c r="Q18" s="15" t="s">
        <v>13</v>
      </c>
      <c r="R18" s="203">
        <v>6</v>
      </c>
      <c r="S18" s="203"/>
      <c r="T18" s="16" t="s">
        <v>30</v>
      </c>
      <c r="U18" s="215" t="str">
        <f>レギュリーグ!B30</f>
        <v>館ジャングルー</v>
      </c>
      <c r="V18" s="215"/>
      <c r="W18" s="215"/>
      <c r="X18" s="216"/>
      <c r="Y18" s="2"/>
      <c r="Z18" s="2"/>
      <c r="AA18" s="2"/>
      <c r="AB18" s="2"/>
      <c r="AM18" s="2"/>
      <c r="AN18" s="2"/>
      <c r="AO18" s="2"/>
      <c r="AP18" s="2"/>
      <c r="AQ18" s="2"/>
      <c r="AR18" s="2"/>
      <c r="AS18" s="2"/>
      <c r="AT18" s="2"/>
      <c r="BE18" s="2"/>
      <c r="BF18" s="2"/>
      <c r="BG18" s="2"/>
      <c r="BH18" s="2"/>
    </row>
    <row r="19" spans="1:60" ht="18.75" customHeight="1">
      <c r="A19" s="8" t="s">
        <v>76</v>
      </c>
      <c r="B19" s="248">
        <f>E18</f>
        <v>0.470833333333334</v>
      </c>
      <c r="C19" s="249"/>
      <c r="D19" s="12" t="s">
        <v>28</v>
      </c>
      <c r="E19" s="231">
        <v>0.477083333333334</v>
      </c>
      <c r="F19" s="244"/>
      <c r="G19" s="211" t="str">
        <f>レギュリーグ!B4</f>
        <v>ＮＳＯミラクルファイターズ</v>
      </c>
      <c r="H19" s="212"/>
      <c r="I19" s="212"/>
      <c r="J19" s="212"/>
      <c r="K19" s="15" t="s">
        <v>13</v>
      </c>
      <c r="L19" s="203">
        <v>6</v>
      </c>
      <c r="M19" s="203"/>
      <c r="N19" s="16" t="s">
        <v>30</v>
      </c>
      <c r="O19" s="199" t="s">
        <v>6</v>
      </c>
      <c r="P19" s="199"/>
      <c r="Q19" s="15" t="s">
        <v>13</v>
      </c>
      <c r="R19" s="203">
        <v>10</v>
      </c>
      <c r="S19" s="203"/>
      <c r="T19" s="16" t="s">
        <v>30</v>
      </c>
      <c r="U19" s="215" t="str">
        <f>レギュリーグ!B10</f>
        <v>水戸サンダースＧ</v>
      </c>
      <c r="V19" s="215"/>
      <c r="W19" s="215"/>
      <c r="X19" s="216"/>
      <c r="Y19" s="2"/>
      <c r="Z19" s="2"/>
      <c r="AA19" s="2"/>
      <c r="AB19" s="2"/>
      <c r="AM19" s="2"/>
      <c r="AN19" s="2"/>
      <c r="AO19" s="2"/>
      <c r="AP19" s="2"/>
      <c r="AQ19" s="2"/>
      <c r="AR19" s="2"/>
      <c r="AS19" s="2"/>
      <c r="AT19" s="2"/>
      <c r="BE19" s="2"/>
      <c r="BF19" s="2"/>
      <c r="BG19" s="2"/>
      <c r="BH19" s="2"/>
    </row>
    <row r="20" spans="1:60" ht="18.75" customHeight="1">
      <c r="A20" s="8" t="s">
        <v>77</v>
      </c>
      <c r="B20" s="248">
        <f>E19</f>
        <v>0.477083333333334</v>
      </c>
      <c r="C20" s="249"/>
      <c r="D20" s="12" t="s">
        <v>28</v>
      </c>
      <c r="E20" s="231">
        <v>0.483333333333334</v>
      </c>
      <c r="F20" s="244"/>
      <c r="G20" s="211" t="str">
        <f>レギュリーグ!B14</f>
        <v>ＷＡＮＯドリームズ</v>
      </c>
      <c r="H20" s="212"/>
      <c r="I20" s="212"/>
      <c r="J20" s="212"/>
      <c r="K20" s="15" t="s">
        <v>13</v>
      </c>
      <c r="L20" s="203">
        <v>9</v>
      </c>
      <c r="M20" s="203"/>
      <c r="N20" s="16" t="s">
        <v>30</v>
      </c>
      <c r="O20" s="199" t="s">
        <v>6</v>
      </c>
      <c r="P20" s="199"/>
      <c r="Q20" s="15" t="s">
        <v>13</v>
      </c>
      <c r="R20" s="203">
        <v>4</v>
      </c>
      <c r="S20" s="203"/>
      <c r="T20" s="16" t="s">
        <v>30</v>
      </c>
      <c r="U20" s="215" t="str">
        <f>レギュリーグ!B20</f>
        <v>上大野Ｓアタッカーズ</v>
      </c>
      <c r="V20" s="215"/>
      <c r="W20" s="215"/>
      <c r="X20" s="216"/>
      <c r="Y20" s="2"/>
      <c r="Z20" s="2"/>
      <c r="AA20" s="2"/>
      <c r="AB20" s="2"/>
      <c r="AM20" s="2"/>
      <c r="AN20" s="2"/>
      <c r="AO20" s="2"/>
      <c r="AP20" s="2"/>
      <c r="AQ20" s="2"/>
      <c r="AR20" s="2"/>
      <c r="AS20" s="2"/>
      <c r="AT20" s="2"/>
      <c r="BE20" s="2"/>
      <c r="BF20" s="2"/>
      <c r="BG20" s="2"/>
      <c r="BH20" s="2"/>
    </row>
    <row r="21" spans="1:60" ht="18.75" customHeight="1">
      <c r="A21" s="8" t="s">
        <v>78</v>
      </c>
      <c r="B21" s="248">
        <f>E20</f>
        <v>0.483333333333334</v>
      </c>
      <c r="C21" s="249"/>
      <c r="D21" s="12" t="s">
        <v>28</v>
      </c>
      <c r="E21" s="231">
        <v>0.489583333333334</v>
      </c>
      <c r="F21" s="244"/>
      <c r="G21" s="211" t="str">
        <f>レギュリーグ!B24</f>
        <v>鳥川ライジングファルコン</v>
      </c>
      <c r="H21" s="212"/>
      <c r="I21" s="212"/>
      <c r="J21" s="212"/>
      <c r="K21" s="15" t="s">
        <v>13</v>
      </c>
      <c r="L21" s="203">
        <v>9</v>
      </c>
      <c r="M21" s="203"/>
      <c r="N21" s="16" t="s">
        <v>30</v>
      </c>
      <c r="O21" s="199" t="s">
        <v>6</v>
      </c>
      <c r="P21" s="199"/>
      <c r="Q21" s="15" t="s">
        <v>13</v>
      </c>
      <c r="R21" s="203">
        <v>5</v>
      </c>
      <c r="S21" s="203"/>
      <c r="T21" s="16" t="s">
        <v>30</v>
      </c>
      <c r="U21" s="215" t="str">
        <f>レギュリーグ!B30</f>
        <v>館ジャングルー</v>
      </c>
      <c r="V21" s="215"/>
      <c r="W21" s="215"/>
      <c r="X21" s="216"/>
      <c r="Y21" s="2"/>
      <c r="Z21" s="2"/>
      <c r="AA21" s="2"/>
      <c r="AB21" s="2"/>
      <c r="AM21" s="2"/>
      <c r="AN21" s="2"/>
      <c r="AO21" s="2"/>
      <c r="AP21" s="2"/>
      <c r="AQ21" s="2"/>
      <c r="AR21" s="2"/>
      <c r="AS21" s="2"/>
      <c r="AT21" s="2"/>
      <c r="BE21" s="2"/>
      <c r="BF21" s="2"/>
      <c r="BG21" s="2"/>
      <c r="BH21" s="2"/>
    </row>
    <row r="22" spans="1:60" ht="18.75" customHeight="1">
      <c r="A22" s="8" t="s">
        <v>79</v>
      </c>
      <c r="B22" s="248">
        <f>E21</f>
        <v>0.489583333333334</v>
      </c>
      <c r="C22" s="249"/>
      <c r="D22" s="12" t="s">
        <v>28</v>
      </c>
      <c r="E22" s="231">
        <v>0.495833333333334</v>
      </c>
      <c r="F22" s="244"/>
      <c r="G22" s="246" t="str">
        <f>レギュリーグ!B26</f>
        <v>須賀川ブルーインパルス</v>
      </c>
      <c r="H22" s="247"/>
      <c r="I22" s="247"/>
      <c r="J22" s="247"/>
      <c r="K22" s="15" t="s">
        <v>13</v>
      </c>
      <c r="L22" s="203">
        <v>8</v>
      </c>
      <c r="M22" s="203"/>
      <c r="N22" s="16" t="s">
        <v>30</v>
      </c>
      <c r="O22" s="199" t="s">
        <v>6</v>
      </c>
      <c r="P22" s="199"/>
      <c r="Q22" s="15" t="s">
        <v>13</v>
      </c>
      <c r="R22" s="203">
        <v>5</v>
      </c>
      <c r="S22" s="203"/>
      <c r="T22" s="16" t="s">
        <v>30</v>
      </c>
      <c r="U22" s="215" t="str">
        <f>レギュリーグ!B28</f>
        <v>Ａｏｉトップガン</v>
      </c>
      <c r="V22" s="215"/>
      <c r="W22" s="215"/>
      <c r="X22" s="216"/>
      <c r="Y22" s="2"/>
      <c r="Z22" s="2"/>
      <c r="AA22" s="2"/>
      <c r="AB22" s="2"/>
      <c r="AM22" s="2"/>
      <c r="AN22" s="2"/>
      <c r="AO22" s="2"/>
      <c r="AP22" s="2"/>
      <c r="AQ22" s="2"/>
      <c r="AR22" s="2"/>
      <c r="AS22" s="2"/>
      <c r="AT22" s="2"/>
      <c r="BE22" s="2"/>
      <c r="BF22" s="2"/>
      <c r="BG22" s="2"/>
      <c r="BH22" s="2"/>
    </row>
    <row r="23" spans="1:24" ht="21" customHeight="1">
      <c r="A23" s="206" t="s">
        <v>135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8"/>
    </row>
    <row r="24" spans="1:24" ht="18.75" customHeight="1">
      <c r="A24" s="23" t="s">
        <v>29</v>
      </c>
      <c r="B24" s="236">
        <v>0.53125</v>
      </c>
      <c r="C24" s="225"/>
      <c r="D24" s="12" t="s">
        <v>28</v>
      </c>
      <c r="E24" s="231">
        <v>0.5375</v>
      </c>
      <c r="F24" s="244"/>
      <c r="G24" s="278" t="str">
        <f>'トーナメント表'!F28</f>
        <v>須賀川ブルーインパルス</v>
      </c>
      <c r="H24" s="247"/>
      <c r="I24" s="247"/>
      <c r="J24" s="247"/>
      <c r="K24" s="15" t="s">
        <v>13</v>
      </c>
      <c r="L24" s="203">
        <v>9</v>
      </c>
      <c r="M24" s="203"/>
      <c r="N24" s="16" t="s">
        <v>30</v>
      </c>
      <c r="O24" s="199" t="s">
        <v>6</v>
      </c>
      <c r="P24" s="199"/>
      <c r="Q24" s="15" t="s">
        <v>13</v>
      </c>
      <c r="R24" s="203">
        <v>5</v>
      </c>
      <c r="S24" s="203"/>
      <c r="T24" s="16" t="s">
        <v>30</v>
      </c>
      <c r="U24" s="219" t="str">
        <f>'トーナメント表'!J28</f>
        <v>笹岡ビクトリー</v>
      </c>
      <c r="V24" s="219"/>
      <c r="W24" s="219"/>
      <c r="X24" s="220"/>
    </row>
    <row r="25" spans="1:24" ht="18.75" customHeight="1">
      <c r="A25" s="7" t="s">
        <v>51</v>
      </c>
      <c r="B25" s="236">
        <f aca="true" t="shared" si="1" ref="B25:B31">E24</f>
        <v>0.5375</v>
      </c>
      <c r="C25" s="225"/>
      <c r="D25" s="12" t="s">
        <v>28</v>
      </c>
      <c r="E25" s="231">
        <v>0.54375</v>
      </c>
      <c r="F25" s="244"/>
      <c r="G25" s="246" t="str">
        <f>'トーナメント表'!N28</f>
        <v>ソウルチャレンジャー</v>
      </c>
      <c r="H25" s="247"/>
      <c r="I25" s="247"/>
      <c r="J25" s="247"/>
      <c r="K25" s="15" t="s">
        <v>13</v>
      </c>
      <c r="L25" s="203">
        <v>9</v>
      </c>
      <c r="M25" s="203"/>
      <c r="N25" s="16" t="s">
        <v>30</v>
      </c>
      <c r="O25" s="199" t="s">
        <v>6</v>
      </c>
      <c r="P25" s="199"/>
      <c r="Q25" s="15" t="s">
        <v>13</v>
      </c>
      <c r="R25" s="203">
        <v>2</v>
      </c>
      <c r="S25" s="203"/>
      <c r="T25" s="16" t="s">
        <v>30</v>
      </c>
      <c r="U25" s="219" t="str">
        <f>'トーナメント表'!R28</f>
        <v>上大野Ｓアタッカーズ</v>
      </c>
      <c r="V25" s="219"/>
      <c r="W25" s="219"/>
      <c r="X25" s="220"/>
    </row>
    <row r="26" spans="1:24" ht="18.75" customHeight="1">
      <c r="A26" s="23" t="s">
        <v>52</v>
      </c>
      <c r="B26" s="236">
        <f t="shared" si="1"/>
        <v>0.54375</v>
      </c>
      <c r="C26" s="225"/>
      <c r="D26" s="12" t="s">
        <v>28</v>
      </c>
      <c r="E26" s="231">
        <v>0.55</v>
      </c>
      <c r="F26" s="244"/>
      <c r="G26" s="246" t="str">
        <f>'トーナメント表'!AD28</f>
        <v>岩沼西ファイターズＢ</v>
      </c>
      <c r="H26" s="247"/>
      <c r="I26" s="247"/>
      <c r="J26" s="247"/>
      <c r="K26" s="15" t="s">
        <v>13</v>
      </c>
      <c r="L26" s="203">
        <v>3</v>
      </c>
      <c r="M26" s="203"/>
      <c r="N26" s="16" t="s">
        <v>30</v>
      </c>
      <c r="O26" s="199" t="s">
        <v>6</v>
      </c>
      <c r="P26" s="199"/>
      <c r="Q26" s="15" t="s">
        <v>13</v>
      </c>
      <c r="R26" s="203">
        <v>11</v>
      </c>
      <c r="S26" s="203"/>
      <c r="T26" s="16" t="s">
        <v>30</v>
      </c>
      <c r="U26" s="250" t="str">
        <f>'トーナメント表'!AH28</f>
        <v>永盛ミュートス・キッズ</v>
      </c>
      <c r="V26" s="250"/>
      <c r="W26" s="250"/>
      <c r="X26" s="251"/>
    </row>
    <row r="27" spans="1:24" ht="18.75" customHeight="1">
      <c r="A27" s="7" t="s">
        <v>53</v>
      </c>
      <c r="B27" s="236">
        <f t="shared" si="1"/>
        <v>0.55</v>
      </c>
      <c r="C27" s="225"/>
      <c r="D27" s="12" t="s">
        <v>28</v>
      </c>
      <c r="E27" s="231">
        <v>0.55625</v>
      </c>
      <c r="F27" s="244"/>
      <c r="G27" s="246" t="str">
        <f>'トーナメント表'!AL28</f>
        <v>白二ビクトリー</v>
      </c>
      <c r="H27" s="247"/>
      <c r="I27" s="247"/>
      <c r="J27" s="247"/>
      <c r="K27" s="15" t="s">
        <v>13</v>
      </c>
      <c r="L27" s="203">
        <v>7</v>
      </c>
      <c r="M27" s="203"/>
      <c r="N27" s="16" t="s">
        <v>30</v>
      </c>
      <c r="O27" s="199" t="s">
        <v>6</v>
      </c>
      <c r="P27" s="199"/>
      <c r="Q27" s="15" t="s">
        <v>13</v>
      </c>
      <c r="R27" s="203">
        <v>8</v>
      </c>
      <c r="S27" s="203"/>
      <c r="T27" s="16" t="s">
        <v>30</v>
      </c>
      <c r="U27" s="250" t="str">
        <f>'トーナメント表'!AP28</f>
        <v>ＮＳＯミラクルファイターズ</v>
      </c>
      <c r="V27" s="250"/>
      <c r="W27" s="250"/>
      <c r="X27" s="251"/>
    </row>
    <row r="28" spans="1:24" ht="18.75" customHeight="1">
      <c r="A28" s="23" t="s">
        <v>54</v>
      </c>
      <c r="B28" s="236">
        <f t="shared" si="1"/>
        <v>0.55625</v>
      </c>
      <c r="C28" s="225"/>
      <c r="D28" s="12" t="s">
        <v>28</v>
      </c>
      <c r="E28" s="231">
        <v>0.5625</v>
      </c>
      <c r="F28" s="244"/>
      <c r="G28" s="246" t="str">
        <f>'トーナメント表'!B28</f>
        <v>水戸サンダース</v>
      </c>
      <c r="H28" s="247"/>
      <c r="I28" s="247"/>
      <c r="J28" s="247"/>
      <c r="K28" s="15" t="s">
        <v>13</v>
      </c>
      <c r="L28" s="203">
        <v>8</v>
      </c>
      <c r="M28" s="203"/>
      <c r="N28" s="16" t="s">
        <v>30</v>
      </c>
      <c r="O28" s="199" t="s">
        <v>6</v>
      </c>
      <c r="P28" s="199"/>
      <c r="Q28" s="15" t="s">
        <v>13</v>
      </c>
      <c r="R28" s="203">
        <v>2</v>
      </c>
      <c r="S28" s="203"/>
      <c r="T28" s="16" t="s">
        <v>30</v>
      </c>
      <c r="U28" s="219" t="str">
        <f>IF(L24&gt;R24,G24,IF(L24&lt;R24,U24,"南１勝者"))</f>
        <v>須賀川ブルーインパルス</v>
      </c>
      <c r="V28" s="219"/>
      <c r="W28" s="219"/>
      <c r="X28" s="220"/>
    </row>
    <row r="29" spans="1:24" ht="18.75" customHeight="1">
      <c r="A29" s="7" t="s">
        <v>50</v>
      </c>
      <c r="B29" s="248">
        <f t="shared" si="1"/>
        <v>0.5625</v>
      </c>
      <c r="C29" s="249"/>
      <c r="D29" s="12" t="s">
        <v>28</v>
      </c>
      <c r="E29" s="231">
        <v>0.56875</v>
      </c>
      <c r="F29" s="244"/>
      <c r="G29" s="246" t="str">
        <f>IF(L25&gt;R25,G25,IF(L25&lt;R25,U25,"南２勝者"))</f>
        <v>ソウルチャレンジャー</v>
      </c>
      <c r="H29" s="247"/>
      <c r="I29" s="247"/>
      <c r="J29" s="247"/>
      <c r="K29" s="15" t="s">
        <v>13</v>
      </c>
      <c r="L29" s="203">
        <v>5</v>
      </c>
      <c r="M29" s="203"/>
      <c r="N29" s="16" t="s">
        <v>30</v>
      </c>
      <c r="O29" s="199" t="s">
        <v>6</v>
      </c>
      <c r="P29" s="199"/>
      <c r="Q29" s="15" t="s">
        <v>13</v>
      </c>
      <c r="R29" s="203">
        <v>9</v>
      </c>
      <c r="S29" s="203"/>
      <c r="T29" s="16" t="s">
        <v>30</v>
      </c>
      <c r="U29" s="219" t="str">
        <f>'トーナメント表'!V28</f>
        <v>ＷＡＮＯドリームズ</v>
      </c>
      <c r="V29" s="219"/>
      <c r="W29" s="219"/>
      <c r="X29" s="220"/>
    </row>
    <row r="30" spans="1:24" ht="18.75" customHeight="1">
      <c r="A30" s="23" t="s">
        <v>39</v>
      </c>
      <c r="B30" s="236">
        <f t="shared" si="1"/>
        <v>0.56875</v>
      </c>
      <c r="C30" s="225"/>
      <c r="D30" s="12" t="s">
        <v>28</v>
      </c>
      <c r="E30" s="231">
        <v>0.575000000000001</v>
      </c>
      <c r="F30" s="244"/>
      <c r="G30" s="246" t="str">
        <f>'トーナメント表'!Z28</f>
        <v>城西レッドウイングス</v>
      </c>
      <c r="H30" s="247"/>
      <c r="I30" s="247"/>
      <c r="J30" s="247"/>
      <c r="K30" s="15" t="s">
        <v>13</v>
      </c>
      <c r="L30" s="203">
        <v>4</v>
      </c>
      <c r="M30" s="203"/>
      <c r="N30" s="16" t="s">
        <v>30</v>
      </c>
      <c r="O30" s="199" t="s">
        <v>6</v>
      </c>
      <c r="P30" s="199"/>
      <c r="Q30" s="15" t="s">
        <v>13</v>
      </c>
      <c r="R30" s="203">
        <v>9</v>
      </c>
      <c r="S30" s="203"/>
      <c r="T30" s="16" t="s">
        <v>30</v>
      </c>
      <c r="U30" s="219" t="str">
        <f>IF(L26&gt;R26,G26,IF(L26&lt;R26,U26,"南３勝者"))</f>
        <v>永盛ミュートス・キッズ</v>
      </c>
      <c r="V30" s="219"/>
      <c r="W30" s="219"/>
      <c r="X30" s="220"/>
    </row>
    <row r="31" spans="1:24" ht="18.75" customHeight="1">
      <c r="A31" s="23" t="s">
        <v>20</v>
      </c>
      <c r="B31" s="236">
        <f t="shared" si="1"/>
        <v>0.575000000000001</v>
      </c>
      <c r="C31" s="225"/>
      <c r="D31" s="12" t="s">
        <v>28</v>
      </c>
      <c r="E31" s="231">
        <v>0.581250000000001</v>
      </c>
      <c r="F31" s="244"/>
      <c r="G31" s="246" t="str">
        <f>IF(L27&gt;R27,G27,IF(L27&lt;R27,U27,"南４勝者"))</f>
        <v>ＮＳＯミラクルファイターズ</v>
      </c>
      <c r="H31" s="247"/>
      <c r="I31" s="247"/>
      <c r="J31" s="247"/>
      <c r="K31" s="15" t="s">
        <v>13</v>
      </c>
      <c r="L31" s="203">
        <v>3</v>
      </c>
      <c r="M31" s="203"/>
      <c r="N31" s="16" t="s">
        <v>30</v>
      </c>
      <c r="O31" s="199" t="s">
        <v>6</v>
      </c>
      <c r="P31" s="199"/>
      <c r="Q31" s="15" t="s">
        <v>13</v>
      </c>
      <c r="R31" s="203">
        <v>10</v>
      </c>
      <c r="S31" s="203"/>
      <c r="T31" s="16" t="s">
        <v>30</v>
      </c>
      <c r="U31" s="219" t="str">
        <f>'トーナメント表'!AT28</f>
        <v>水戸サンダースＳＰ</v>
      </c>
      <c r="V31" s="219"/>
      <c r="W31" s="219"/>
      <c r="X31" s="220"/>
    </row>
    <row r="32" spans="1:24" ht="18.75" customHeight="1">
      <c r="A32" s="23" t="s">
        <v>21</v>
      </c>
      <c r="B32" s="236">
        <f>E31</f>
        <v>0.581250000000001</v>
      </c>
      <c r="C32" s="225"/>
      <c r="D32" s="12" t="s">
        <v>28</v>
      </c>
      <c r="E32" s="231">
        <v>0.587500000000001</v>
      </c>
      <c r="F32" s="244"/>
      <c r="G32" s="246" t="str">
        <f>IF(L28&gt;R28,G28,IF(L28&lt;R28,U28,"南５勝者"))</f>
        <v>水戸サンダース</v>
      </c>
      <c r="H32" s="247"/>
      <c r="I32" s="247"/>
      <c r="J32" s="247"/>
      <c r="K32" s="15" t="s">
        <v>13</v>
      </c>
      <c r="L32" s="203">
        <v>7</v>
      </c>
      <c r="M32" s="203"/>
      <c r="N32" s="16" t="s">
        <v>30</v>
      </c>
      <c r="O32" s="199" t="s">
        <v>6</v>
      </c>
      <c r="P32" s="199"/>
      <c r="Q32" s="15" t="s">
        <v>13</v>
      </c>
      <c r="R32" s="203">
        <v>9</v>
      </c>
      <c r="S32" s="203"/>
      <c r="T32" s="16" t="s">
        <v>30</v>
      </c>
      <c r="U32" s="219" t="str">
        <f>IF(L29&gt;R29,G29,IF(L29&lt;R29,U29,"南６勝者"))</f>
        <v>ＷＡＮＯドリームズ</v>
      </c>
      <c r="V32" s="219"/>
      <c r="W32" s="219"/>
      <c r="X32" s="220"/>
    </row>
    <row r="33" spans="1:24" ht="18.75" customHeight="1">
      <c r="A33" s="23" t="s">
        <v>32</v>
      </c>
      <c r="B33" s="236">
        <f>E32</f>
        <v>0.587500000000001</v>
      </c>
      <c r="C33" s="225"/>
      <c r="D33" s="12" t="s">
        <v>28</v>
      </c>
      <c r="E33" s="231">
        <v>0.593750000000001</v>
      </c>
      <c r="F33" s="244"/>
      <c r="G33" s="246" t="str">
        <f>IF(L30&gt;R30,G30,IF(L30&lt;R30,U30,"南７勝者"))</f>
        <v>永盛ミュートス・キッズ</v>
      </c>
      <c r="H33" s="247"/>
      <c r="I33" s="247"/>
      <c r="J33" s="247"/>
      <c r="K33" s="15" t="s">
        <v>13</v>
      </c>
      <c r="L33" s="203">
        <v>2</v>
      </c>
      <c r="M33" s="203"/>
      <c r="N33" s="16" t="s">
        <v>30</v>
      </c>
      <c r="O33" s="199" t="s">
        <v>6</v>
      </c>
      <c r="P33" s="199"/>
      <c r="Q33" s="15" t="s">
        <v>13</v>
      </c>
      <c r="R33" s="203">
        <v>9</v>
      </c>
      <c r="S33" s="203"/>
      <c r="T33" s="16" t="s">
        <v>30</v>
      </c>
      <c r="U33" s="219" t="str">
        <f>IF(L31&gt;R31,G31,IF(L31&lt;R31,U31,"南８勝者"))</f>
        <v>水戸サンダースＳＰ</v>
      </c>
      <c r="V33" s="219"/>
      <c r="W33" s="219"/>
      <c r="X33" s="220"/>
    </row>
    <row r="34" spans="1:24" ht="18.75" customHeight="1">
      <c r="A34" s="204" t="s">
        <v>33</v>
      </c>
      <c r="B34" s="18" t="s">
        <v>80</v>
      </c>
      <c r="C34" s="19"/>
      <c r="D34" s="24"/>
      <c r="E34" s="19"/>
      <c r="F34" s="25"/>
      <c r="G34" s="246" t="str">
        <f>IF(L32&gt;R32,G32,IF(L32&lt;R32,U32,"南９勝者"))</f>
        <v>ＷＡＮＯドリームズ</v>
      </c>
      <c r="H34" s="247"/>
      <c r="I34" s="247"/>
      <c r="J34" s="247"/>
      <c r="K34" s="199" t="s">
        <v>13</v>
      </c>
      <c r="L34" s="203">
        <v>7</v>
      </c>
      <c r="M34" s="203"/>
      <c r="N34" s="199" t="s">
        <v>30</v>
      </c>
      <c r="O34" s="199" t="s">
        <v>6</v>
      </c>
      <c r="P34" s="199"/>
      <c r="Q34" s="199" t="s">
        <v>13</v>
      </c>
      <c r="R34" s="203">
        <v>6</v>
      </c>
      <c r="S34" s="203"/>
      <c r="T34" s="199" t="s">
        <v>30</v>
      </c>
      <c r="U34" s="219" t="str">
        <f>IF(L33&gt;R33,G33,IF(L33&lt;R33,U33,"南１０勝者"))</f>
        <v>水戸サンダースＳＰ</v>
      </c>
      <c r="V34" s="219"/>
      <c r="W34" s="219"/>
      <c r="X34" s="220"/>
    </row>
    <row r="35" spans="1:24" ht="18.75" customHeight="1">
      <c r="A35" s="243"/>
      <c r="B35" s="209">
        <f>E33</f>
        <v>0.593750000000001</v>
      </c>
      <c r="C35" s="228"/>
      <c r="D35" s="26" t="s">
        <v>28</v>
      </c>
      <c r="E35" s="228">
        <v>0.6006944444444444</v>
      </c>
      <c r="F35" s="245"/>
      <c r="G35" s="256"/>
      <c r="H35" s="257"/>
      <c r="I35" s="257"/>
      <c r="J35" s="257"/>
      <c r="K35" s="200"/>
      <c r="L35" s="198"/>
      <c r="M35" s="198"/>
      <c r="N35" s="200"/>
      <c r="O35" s="200"/>
      <c r="P35" s="200"/>
      <c r="Q35" s="200"/>
      <c r="R35" s="198"/>
      <c r="S35" s="198"/>
      <c r="T35" s="200"/>
      <c r="U35" s="221"/>
      <c r="V35" s="221"/>
      <c r="W35" s="221"/>
      <c r="X35" s="222"/>
    </row>
    <row r="36" spans="1:24" ht="14.25" customHeight="1">
      <c r="A36" s="206" t="s">
        <v>82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8"/>
    </row>
    <row r="37" spans="1:24" ht="18.75" customHeight="1">
      <c r="A37" s="7" t="s">
        <v>35</v>
      </c>
      <c r="B37" s="223" t="s">
        <v>83</v>
      </c>
      <c r="C37" s="227"/>
      <c r="D37" s="27" t="s">
        <v>28</v>
      </c>
      <c r="E37" s="227" t="s">
        <v>84</v>
      </c>
      <c r="F37" s="237"/>
      <c r="G37" s="201" t="str">
        <f>'トーナメント表'!D70</f>
        <v>上大野ミラクルファイターズ</v>
      </c>
      <c r="H37" s="202"/>
      <c r="I37" s="202"/>
      <c r="J37" s="202"/>
      <c r="K37" s="15" t="s">
        <v>13</v>
      </c>
      <c r="L37" s="203">
        <v>11</v>
      </c>
      <c r="M37" s="203"/>
      <c r="N37" s="16" t="s">
        <v>30</v>
      </c>
      <c r="O37" s="199" t="s">
        <v>6</v>
      </c>
      <c r="P37" s="199"/>
      <c r="Q37" s="15" t="s">
        <v>13</v>
      </c>
      <c r="R37" s="203">
        <v>9</v>
      </c>
      <c r="S37" s="203"/>
      <c r="T37" s="16" t="s">
        <v>30</v>
      </c>
      <c r="U37" s="215" t="str">
        <f>'トーナメント表'!D72</f>
        <v>水戸ゴジラＳＰ</v>
      </c>
      <c r="V37" s="215"/>
      <c r="W37" s="215"/>
      <c r="X37" s="216"/>
    </row>
    <row r="38" spans="1:24" ht="18.75" customHeight="1">
      <c r="A38" s="7" t="s">
        <v>41</v>
      </c>
      <c r="B38" s="223" t="str">
        <f>E37</f>
        <v>15:05</v>
      </c>
      <c r="C38" s="224"/>
      <c r="D38" s="29" t="s">
        <v>28</v>
      </c>
      <c r="E38" s="225">
        <v>0.6319444444444444</v>
      </c>
      <c r="F38" s="226"/>
      <c r="G38" s="201" t="str">
        <f>'トーナメント表'!D46</f>
        <v>岩西トップガン</v>
      </c>
      <c r="H38" s="202"/>
      <c r="I38" s="202"/>
      <c r="J38" s="202"/>
      <c r="K38" s="15" t="s">
        <v>13</v>
      </c>
      <c r="L38" s="203">
        <v>6</v>
      </c>
      <c r="M38" s="203"/>
      <c r="N38" s="16" t="s">
        <v>30</v>
      </c>
      <c r="O38" s="199" t="s">
        <v>6</v>
      </c>
      <c r="P38" s="199"/>
      <c r="Q38" s="15" t="s">
        <v>13</v>
      </c>
      <c r="R38" s="203">
        <v>11</v>
      </c>
      <c r="S38" s="203"/>
      <c r="T38" s="16" t="s">
        <v>30</v>
      </c>
      <c r="U38" s="215" t="str">
        <f>'トーナメント表'!D48</f>
        <v>笹岡ジェイソンズ</v>
      </c>
      <c r="V38" s="215"/>
      <c r="W38" s="215"/>
      <c r="X38" s="216"/>
    </row>
    <row r="39" spans="1:24" ht="18.75" customHeight="1">
      <c r="A39" s="7" t="s">
        <v>42</v>
      </c>
      <c r="B39" s="236">
        <f>E38</f>
        <v>0.6319444444444444</v>
      </c>
      <c r="C39" s="224"/>
      <c r="D39" s="29" t="s">
        <v>28</v>
      </c>
      <c r="E39" s="225">
        <v>0.6354166666666666</v>
      </c>
      <c r="F39" s="226"/>
      <c r="G39" s="201" t="str">
        <f>'トーナメント表'!D46</f>
        <v>岩西トップガン</v>
      </c>
      <c r="H39" s="202"/>
      <c r="I39" s="202"/>
      <c r="J39" s="202"/>
      <c r="K39" s="15" t="s">
        <v>13</v>
      </c>
      <c r="L39" s="203">
        <v>10</v>
      </c>
      <c r="M39" s="203"/>
      <c r="N39" s="16" t="s">
        <v>30</v>
      </c>
      <c r="O39" s="199" t="s">
        <v>6</v>
      </c>
      <c r="P39" s="199"/>
      <c r="Q39" s="15" t="s">
        <v>13</v>
      </c>
      <c r="R39" s="203">
        <v>8</v>
      </c>
      <c r="S39" s="203"/>
      <c r="T39" s="16" t="s">
        <v>30</v>
      </c>
      <c r="U39" s="215" t="str">
        <f>'トーナメント表'!D50</f>
        <v>水戸チャレンジャーＧ</v>
      </c>
      <c r="V39" s="215"/>
      <c r="W39" s="215"/>
      <c r="X39" s="216"/>
    </row>
    <row r="40" spans="1:24" ht="18.75" customHeight="1">
      <c r="A40" s="7" t="s">
        <v>43</v>
      </c>
      <c r="B40" s="236">
        <f>E39</f>
        <v>0.6354166666666666</v>
      </c>
      <c r="C40" s="224"/>
      <c r="D40" s="29" t="s">
        <v>28</v>
      </c>
      <c r="E40" s="225">
        <v>0.638888888888889</v>
      </c>
      <c r="F40" s="226"/>
      <c r="G40" s="211" t="str">
        <f>'トーナメント表'!D48</f>
        <v>笹岡ジェイソンズ</v>
      </c>
      <c r="H40" s="212"/>
      <c r="I40" s="212"/>
      <c r="J40" s="212"/>
      <c r="K40" s="15" t="s">
        <v>13</v>
      </c>
      <c r="L40" s="203">
        <v>9</v>
      </c>
      <c r="M40" s="203"/>
      <c r="N40" s="16" t="s">
        <v>30</v>
      </c>
      <c r="O40" s="199" t="s">
        <v>6</v>
      </c>
      <c r="P40" s="199"/>
      <c r="Q40" s="15" t="s">
        <v>13</v>
      </c>
      <c r="R40" s="203">
        <v>10</v>
      </c>
      <c r="S40" s="203"/>
      <c r="T40" s="16" t="s">
        <v>30</v>
      </c>
      <c r="U40" s="215" t="str">
        <f>'トーナメント表'!D50</f>
        <v>水戸チャレンジャーＧ</v>
      </c>
      <c r="V40" s="215"/>
      <c r="W40" s="215"/>
      <c r="X40" s="216"/>
    </row>
    <row r="41" spans="1:24" ht="12" customHeight="1">
      <c r="A41" s="204" t="s">
        <v>44</v>
      </c>
      <c r="B41" s="31" t="s">
        <v>85</v>
      </c>
      <c r="C41" s="28"/>
      <c r="D41" s="29"/>
      <c r="E41" s="11"/>
      <c r="F41" s="30"/>
      <c r="G41" s="211" t="str">
        <f>'トーナメント表'!BN64</f>
        <v>笹岡ジェイソンズ</v>
      </c>
      <c r="H41" s="212"/>
      <c r="I41" s="212"/>
      <c r="J41" s="212"/>
      <c r="K41" s="199" t="s">
        <v>13</v>
      </c>
      <c r="L41" s="203">
        <v>6</v>
      </c>
      <c r="M41" s="203"/>
      <c r="N41" s="199" t="s">
        <v>30</v>
      </c>
      <c r="O41" s="199" t="s">
        <v>6</v>
      </c>
      <c r="P41" s="199"/>
      <c r="Q41" s="199" t="s">
        <v>13</v>
      </c>
      <c r="R41" s="203">
        <v>10</v>
      </c>
      <c r="S41" s="203"/>
      <c r="T41" s="199" t="s">
        <v>30</v>
      </c>
      <c r="U41" s="215" t="str">
        <f>'トーナメント表'!BV64</f>
        <v>館ミュートス</v>
      </c>
      <c r="V41" s="215"/>
      <c r="W41" s="215"/>
      <c r="X41" s="216"/>
    </row>
    <row r="42" spans="1:24" ht="12" customHeight="1">
      <c r="A42" s="205"/>
      <c r="B42" s="209">
        <f>E40</f>
        <v>0.638888888888889</v>
      </c>
      <c r="C42" s="210"/>
      <c r="D42" s="32" t="s">
        <v>28</v>
      </c>
      <c r="E42" s="228">
        <v>0.642361111111111</v>
      </c>
      <c r="F42" s="229"/>
      <c r="G42" s="213"/>
      <c r="H42" s="214"/>
      <c r="I42" s="214"/>
      <c r="J42" s="214"/>
      <c r="K42" s="200"/>
      <c r="L42" s="198"/>
      <c r="M42" s="198"/>
      <c r="N42" s="200"/>
      <c r="O42" s="200"/>
      <c r="P42" s="200"/>
      <c r="Q42" s="200"/>
      <c r="R42" s="198"/>
      <c r="S42" s="198"/>
      <c r="T42" s="200"/>
      <c r="U42" s="217"/>
      <c r="V42" s="217"/>
      <c r="W42" s="217"/>
      <c r="X42" s="218"/>
    </row>
    <row r="43" spans="1:24" ht="14.25" customHeight="1">
      <c r="A43" s="206" t="s">
        <v>47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8"/>
    </row>
    <row r="44" spans="1:24" ht="15.75" customHeight="1">
      <c r="A44" s="7"/>
      <c r="B44" s="230">
        <v>0.6666666666666666</v>
      </c>
      <c r="C44" s="231"/>
      <c r="D44" s="5" t="s">
        <v>28</v>
      </c>
      <c r="E44" s="231"/>
      <c r="F44" s="232"/>
      <c r="G44" s="238" t="s">
        <v>24</v>
      </c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40"/>
    </row>
    <row r="45" spans="1:24" ht="15.75" customHeight="1">
      <c r="A45" s="7"/>
      <c r="B45" s="230"/>
      <c r="C45" s="231"/>
      <c r="D45" s="5" t="s">
        <v>28</v>
      </c>
      <c r="E45" s="231">
        <v>0.7048611111111112</v>
      </c>
      <c r="F45" s="232"/>
      <c r="G45" s="233" t="s">
        <v>22</v>
      </c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5"/>
    </row>
    <row r="46" spans="1:60" ht="20.25" customHeight="1">
      <c r="A46" s="277" t="s">
        <v>168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33"/>
      <c r="Z46" s="33"/>
      <c r="AA46" s="33"/>
      <c r="AB46" s="33"/>
      <c r="AC46" s="34"/>
      <c r="AD46" s="34"/>
      <c r="AE46" s="34"/>
      <c r="AF46" s="34"/>
      <c r="BE46" s="33"/>
      <c r="BF46" s="33"/>
      <c r="BG46" s="33"/>
      <c r="BH46" s="33"/>
    </row>
    <row r="47" spans="1:60" ht="16.5" customHeight="1">
      <c r="A47" s="258" t="s">
        <v>10</v>
      </c>
      <c r="B47" s="258"/>
      <c r="C47" s="258"/>
      <c r="D47" s="258"/>
      <c r="E47" s="258"/>
      <c r="F47" s="258"/>
      <c r="G47" s="258" t="s">
        <v>23</v>
      </c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33"/>
      <c r="Z47" s="33"/>
      <c r="AA47" s="33"/>
      <c r="AB47" s="33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3"/>
      <c r="AN47" s="33"/>
      <c r="AO47" s="33"/>
      <c r="AP47" s="33"/>
      <c r="AQ47" s="33"/>
      <c r="AR47" s="33"/>
      <c r="AS47" s="33"/>
      <c r="AT47" s="33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3"/>
      <c r="BF47" s="33"/>
      <c r="BG47" s="33"/>
      <c r="BH47" s="33"/>
    </row>
    <row r="48" spans="1:60" ht="16.5" customHeight="1">
      <c r="A48" s="258"/>
      <c r="B48" s="258"/>
      <c r="C48" s="258"/>
      <c r="D48" s="258"/>
      <c r="E48" s="258"/>
      <c r="F48" s="258"/>
      <c r="G48" s="258" t="s">
        <v>26</v>
      </c>
      <c r="H48" s="258"/>
      <c r="I48" s="258"/>
      <c r="J48" s="258"/>
      <c r="K48" s="258"/>
      <c r="L48" s="258"/>
      <c r="M48" s="258"/>
      <c r="N48" s="258"/>
      <c r="O48" s="258"/>
      <c r="P48" s="258" t="s">
        <v>27</v>
      </c>
      <c r="Q48" s="258"/>
      <c r="R48" s="258"/>
      <c r="S48" s="258"/>
      <c r="T48" s="258"/>
      <c r="U48" s="258"/>
      <c r="V48" s="258"/>
      <c r="W48" s="258"/>
      <c r="X48" s="258"/>
      <c r="Y48" s="33"/>
      <c r="Z48" s="33"/>
      <c r="AA48" s="33"/>
      <c r="AB48" s="33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3"/>
      <c r="AN48" s="33"/>
      <c r="AO48" s="33"/>
      <c r="AP48" s="33"/>
      <c r="AQ48" s="33"/>
      <c r="AR48" s="33"/>
      <c r="AS48" s="33"/>
      <c r="AT48" s="33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3"/>
      <c r="BF48" s="33"/>
      <c r="BG48" s="33"/>
      <c r="BH48" s="33"/>
    </row>
    <row r="49" spans="1:60" ht="16.5" customHeight="1">
      <c r="A49" s="7"/>
      <c r="B49" s="230">
        <v>0.3541666666666667</v>
      </c>
      <c r="C49" s="231"/>
      <c r="D49" s="5" t="s">
        <v>28</v>
      </c>
      <c r="E49" s="231">
        <v>0.3854166666666667</v>
      </c>
      <c r="F49" s="244"/>
      <c r="G49" s="274" t="str">
        <f>G4</f>
        <v>割当練習（各チーム１５分間）</v>
      </c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6"/>
      <c r="Y49" s="33"/>
      <c r="Z49" s="33"/>
      <c r="AA49" s="33"/>
      <c r="AB49" s="33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3"/>
      <c r="AN49" s="33"/>
      <c r="AO49" s="33"/>
      <c r="AP49" s="33"/>
      <c r="AQ49" s="33"/>
      <c r="AR49" s="33"/>
      <c r="AS49" s="33"/>
      <c r="AT49" s="33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3"/>
      <c r="BF49" s="33"/>
      <c r="BG49" s="33"/>
      <c r="BH49" s="33"/>
    </row>
    <row r="50" spans="1:60" ht="16.5" customHeight="1">
      <c r="A50" s="8"/>
      <c r="B50" s="230"/>
      <c r="C50" s="254"/>
      <c r="D50" s="5"/>
      <c r="E50" s="231"/>
      <c r="F50" s="244"/>
      <c r="G50" s="274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6"/>
      <c r="Y50" s="33"/>
      <c r="Z50" s="33"/>
      <c r="AA50" s="33"/>
      <c r="AB50" s="33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3"/>
      <c r="AN50" s="33"/>
      <c r="AO50" s="33"/>
      <c r="AP50" s="33"/>
      <c r="AQ50" s="33"/>
      <c r="AR50" s="33"/>
      <c r="AS50" s="33"/>
      <c r="AT50" s="33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3"/>
      <c r="BF50" s="33"/>
      <c r="BG50" s="33"/>
      <c r="BH50" s="33"/>
    </row>
    <row r="51" spans="1:24" ht="16.5" customHeight="1">
      <c r="A51" s="8"/>
      <c r="B51" s="230">
        <v>0.3888888888888889</v>
      </c>
      <c r="C51" s="254"/>
      <c r="D51" s="5" t="s">
        <v>28</v>
      </c>
      <c r="E51" s="231"/>
      <c r="F51" s="244"/>
      <c r="G51" s="271" t="s">
        <v>12</v>
      </c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3"/>
    </row>
    <row r="52" spans="1:24" ht="16.5" customHeight="1">
      <c r="A52" s="8" t="s">
        <v>29</v>
      </c>
      <c r="B52" s="230">
        <v>0.3958333333333333</v>
      </c>
      <c r="C52" s="254"/>
      <c r="D52" s="5" t="s">
        <v>28</v>
      </c>
      <c r="E52" s="231">
        <v>0.40208333333333335</v>
      </c>
      <c r="F52" s="244"/>
      <c r="G52" s="252" t="str">
        <f>リトルリーグ!E4</f>
        <v>鳥川トレルンジャー</v>
      </c>
      <c r="H52" s="253"/>
      <c r="I52" s="253"/>
      <c r="J52" s="253"/>
      <c r="K52" s="9" t="s">
        <v>13</v>
      </c>
      <c r="L52" s="255">
        <v>5</v>
      </c>
      <c r="M52" s="255"/>
      <c r="N52" s="10" t="s">
        <v>30</v>
      </c>
      <c r="O52" s="239" t="s">
        <v>6</v>
      </c>
      <c r="P52" s="239"/>
      <c r="Q52" s="9" t="s">
        <v>13</v>
      </c>
      <c r="R52" s="255">
        <v>3</v>
      </c>
      <c r="S52" s="255"/>
      <c r="T52" s="10" t="s">
        <v>30</v>
      </c>
      <c r="U52" s="269" t="str">
        <f>リトルリーグ!E6</f>
        <v>白二ビクトリー☆ＲＵＮ</v>
      </c>
      <c r="V52" s="269"/>
      <c r="W52" s="269"/>
      <c r="X52" s="270"/>
    </row>
    <row r="53" spans="1:24" ht="16.5" customHeight="1">
      <c r="A53" s="8" t="s">
        <v>14</v>
      </c>
      <c r="B53" s="230">
        <f aca="true" t="shared" si="2" ref="B53:B63">E52</f>
        <v>0.40208333333333335</v>
      </c>
      <c r="C53" s="254"/>
      <c r="D53" s="5" t="s">
        <v>28</v>
      </c>
      <c r="E53" s="231">
        <v>0.4083333333333334</v>
      </c>
      <c r="F53" s="244"/>
      <c r="G53" s="252" t="str">
        <f>リトルリーグ!E14</f>
        <v>白青☆王Ｖ</v>
      </c>
      <c r="H53" s="253"/>
      <c r="I53" s="253"/>
      <c r="J53" s="253"/>
      <c r="K53" s="9" t="s">
        <v>13</v>
      </c>
      <c r="L53" s="255">
        <v>7</v>
      </c>
      <c r="M53" s="255"/>
      <c r="N53" s="10" t="s">
        <v>30</v>
      </c>
      <c r="O53" s="239" t="s">
        <v>6</v>
      </c>
      <c r="P53" s="239"/>
      <c r="Q53" s="9" t="s">
        <v>13</v>
      </c>
      <c r="R53" s="255">
        <v>2</v>
      </c>
      <c r="S53" s="255"/>
      <c r="T53" s="10" t="s">
        <v>30</v>
      </c>
      <c r="U53" s="269" t="str">
        <f>リトルリーグ!E16</f>
        <v>野田ビッグシーダー</v>
      </c>
      <c r="V53" s="269"/>
      <c r="W53" s="269"/>
      <c r="X53" s="270"/>
    </row>
    <row r="54" spans="1:24" ht="16.5" customHeight="1">
      <c r="A54" s="8" t="s">
        <v>15</v>
      </c>
      <c r="B54" s="230">
        <f t="shared" si="2"/>
        <v>0.4083333333333334</v>
      </c>
      <c r="C54" s="231"/>
      <c r="D54" s="5" t="s">
        <v>28</v>
      </c>
      <c r="E54" s="231">
        <v>0.414583333333333</v>
      </c>
      <c r="F54" s="244"/>
      <c r="G54" s="252" t="str">
        <f>リトルリーグ!E8</f>
        <v>須賀川ブルーインパルスJr</v>
      </c>
      <c r="H54" s="253"/>
      <c r="I54" s="253"/>
      <c r="J54" s="253"/>
      <c r="K54" s="9" t="s">
        <v>13</v>
      </c>
      <c r="L54" s="255">
        <v>2</v>
      </c>
      <c r="M54" s="255"/>
      <c r="N54" s="10" t="s">
        <v>30</v>
      </c>
      <c r="O54" s="239" t="s">
        <v>6</v>
      </c>
      <c r="P54" s="239"/>
      <c r="Q54" s="9" t="s">
        <v>13</v>
      </c>
      <c r="R54" s="255">
        <v>6</v>
      </c>
      <c r="S54" s="255"/>
      <c r="T54" s="10" t="s">
        <v>30</v>
      </c>
      <c r="U54" s="269" t="str">
        <f>リトルリーグ!E10</f>
        <v>Ａｏｉミラクルキッズ</v>
      </c>
      <c r="V54" s="269"/>
      <c r="W54" s="269"/>
      <c r="X54" s="270"/>
    </row>
    <row r="55" spans="1:24" ht="16.5" customHeight="1">
      <c r="A55" s="8" t="s">
        <v>16</v>
      </c>
      <c r="B55" s="230">
        <f t="shared" si="2"/>
        <v>0.414583333333333</v>
      </c>
      <c r="C55" s="254"/>
      <c r="D55" s="5" t="s">
        <v>28</v>
      </c>
      <c r="E55" s="231">
        <v>0.420833333333333</v>
      </c>
      <c r="F55" s="244"/>
      <c r="G55" s="252" t="str">
        <f>リトルリーグ!E18</f>
        <v>上大野ＳアタッカーズJr</v>
      </c>
      <c r="H55" s="253"/>
      <c r="I55" s="253"/>
      <c r="J55" s="253"/>
      <c r="K55" s="9" t="s">
        <v>13</v>
      </c>
      <c r="L55" s="255">
        <v>5</v>
      </c>
      <c r="M55" s="255"/>
      <c r="N55" s="10" t="s">
        <v>30</v>
      </c>
      <c r="O55" s="239" t="s">
        <v>6</v>
      </c>
      <c r="P55" s="239"/>
      <c r="Q55" s="9" t="s">
        <v>13</v>
      </c>
      <c r="R55" s="255">
        <v>1</v>
      </c>
      <c r="S55" s="255"/>
      <c r="T55" s="10" t="s">
        <v>30</v>
      </c>
      <c r="U55" s="269" t="str">
        <f>リトルリーグ!E20</f>
        <v>WANOドリームズ銀牙</v>
      </c>
      <c r="V55" s="269"/>
      <c r="W55" s="269"/>
      <c r="X55" s="270"/>
    </row>
    <row r="56" spans="1:24" ht="16.5" customHeight="1">
      <c r="A56" s="8" t="s">
        <v>17</v>
      </c>
      <c r="B56" s="230">
        <f t="shared" si="2"/>
        <v>0.420833333333333</v>
      </c>
      <c r="C56" s="254"/>
      <c r="D56" s="5" t="s">
        <v>28</v>
      </c>
      <c r="E56" s="231">
        <v>0.427083333333333</v>
      </c>
      <c r="F56" s="244"/>
      <c r="G56" s="252" t="str">
        <f>リトルリーグ!E4</f>
        <v>鳥川トレルンジャー</v>
      </c>
      <c r="H56" s="253"/>
      <c r="I56" s="253"/>
      <c r="J56" s="253"/>
      <c r="K56" s="9" t="s">
        <v>13</v>
      </c>
      <c r="L56" s="255">
        <v>6</v>
      </c>
      <c r="M56" s="255"/>
      <c r="N56" s="10" t="s">
        <v>30</v>
      </c>
      <c r="O56" s="239" t="s">
        <v>6</v>
      </c>
      <c r="P56" s="239"/>
      <c r="Q56" s="9" t="s">
        <v>13</v>
      </c>
      <c r="R56" s="255">
        <v>0</v>
      </c>
      <c r="S56" s="255"/>
      <c r="T56" s="10" t="s">
        <v>30</v>
      </c>
      <c r="U56" s="269" t="str">
        <f>リトルリーグ!E8</f>
        <v>須賀川ブルーインパルスJr</v>
      </c>
      <c r="V56" s="269"/>
      <c r="W56" s="269"/>
      <c r="X56" s="270"/>
    </row>
    <row r="57" spans="1:24" ht="16.5" customHeight="1">
      <c r="A57" s="8" t="s">
        <v>18</v>
      </c>
      <c r="B57" s="230">
        <f t="shared" si="2"/>
        <v>0.427083333333333</v>
      </c>
      <c r="C57" s="254"/>
      <c r="D57" s="5" t="s">
        <v>28</v>
      </c>
      <c r="E57" s="231">
        <v>0.433333333333334</v>
      </c>
      <c r="F57" s="244"/>
      <c r="G57" s="252" t="str">
        <f>リトルリーグ!E14</f>
        <v>白青☆王Ｖ</v>
      </c>
      <c r="H57" s="253"/>
      <c r="I57" s="253"/>
      <c r="J57" s="253"/>
      <c r="K57" s="9" t="s">
        <v>13</v>
      </c>
      <c r="L57" s="255">
        <v>4</v>
      </c>
      <c r="M57" s="255"/>
      <c r="N57" s="10" t="s">
        <v>30</v>
      </c>
      <c r="O57" s="239" t="s">
        <v>6</v>
      </c>
      <c r="P57" s="239"/>
      <c r="Q57" s="9" t="s">
        <v>13</v>
      </c>
      <c r="R57" s="255">
        <v>4</v>
      </c>
      <c r="S57" s="255"/>
      <c r="T57" s="10" t="s">
        <v>30</v>
      </c>
      <c r="U57" s="269" t="str">
        <f>リトルリーグ!E18</f>
        <v>上大野ＳアタッカーズJr</v>
      </c>
      <c r="V57" s="269"/>
      <c r="W57" s="269"/>
      <c r="X57" s="270"/>
    </row>
    <row r="58" spans="1:24" ht="16.5" customHeight="1">
      <c r="A58" s="8" t="s">
        <v>19</v>
      </c>
      <c r="B58" s="230">
        <f t="shared" si="2"/>
        <v>0.433333333333334</v>
      </c>
      <c r="C58" s="254"/>
      <c r="D58" s="5" t="s">
        <v>28</v>
      </c>
      <c r="E58" s="231">
        <v>0.439583333333334</v>
      </c>
      <c r="F58" s="244"/>
      <c r="G58" s="252" t="str">
        <f>リトルリーグ!E6</f>
        <v>白二ビクトリー☆ＲＵＮ</v>
      </c>
      <c r="H58" s="253"/>
      <c r="I58" s="253"/>
      <c r="J58" s="253"/>
      <c r="K58" s="9" t="s">
        <v>13</v>
      </c>
      <c r="L58" s="255">
        <v>7</v>
      </c>
      <c r="M58" s="255"/>
      <c r="N58" s="10" t="s">
        <v>30</v>
      </c>
      <c r="O58" s="239" t="s">
        <v>6</v>
      </c>
      <c r="P58" s="239"/>
      <c r="Q58" s="9" t="s">
        <v>13</v>
      </c>
      <c r="R58" s="255">
        <v>1</v>
      </c>
      <c r="S58" s="255"/>
      <c r="T58" s="10" t="s">
        <v>30</v>
      </c>
      <c r="U58" s="269" t="str">
        <f>リトルリーグ!E10</f>
        <v>Ａｏｉミラクルキッズ</v>
      </c>
      <c r="V58" s="269"/>
      <c r="W58" s="269"/>
      <c r="X58" s="270"/>
    </row>
    <row r="59" spans="1:24" ht="16.5" customHeight="1">
      <c r="A59" s="8" t="s">
        <v>20</v>
      </c>
      <c r="B59" s="230">
        <f t="shared" si="2"/>
        <v>0.439583333333334</v>
      </c>
      <c r="C59" s="254"/>
      <c r="D59" s="5" t="s">
        <v>28</v>
      </c>
      <c r="E59" s="231">
        <v>0.445833333333334</v>
      </c>
      <c r="F59" s="244"/>
      <c r="G59" s="252" t="str">
        <f>リトルリーグ!E16</f>
        <v>野田ビッグシーダー</v>
      </c>
      <c r="H59" s="253"/>
      <c r="I59" s="253"/>
      <c r="J59" s="253"/>
      <c r="K59" s="9" t="s">
        <v>13</v>
      </c>
      <c r="L59" s="255">
        <v>5</v>
      </c>
      <c r="M59" s="255"/>
      <c r="N59" s="10" t="s">
        <v>30</v>
      </c>
      <c r="O59" s="239" t="s">
        <v>6</v>
      </c>
      <c r="P59" s="239"/>
      <c r="Q59" s="9" t="s">
        <v>13</v>
      </c>
      <c r="R59" s="255">
        <v>2</v>
      </c>
      <c r="S59" s="255"/>
      <c r="T59" s="10" t="s">
        <v>30</v>
      </c>
      <c r="U59" s="269" t="str">
        <f>リトルリーグ!E20</f>
        <v>WANOドリームズ銀牙</v>
      </c>
      <c r="V59" s="269"/>
      <c r="W59" s="269"/>
      <c r="X59" s="270"/>
    </row>
    <row r="60" spans="1:24" ht="16.5" customHeight="1">
      <c r="A60" s="8" t="s">
        <v>21</v>
      </c>
      <c r="B60" s="230">
        <f t="shared" si="2"/>
        <v>0.445833333333334</v>
      </c>
      <c r="C60" s="231"/>
      <c r="D60" s="5" t="s">
        <v>28</v>
      </c>
      <c r="E60" s="231">
        <v>0.452083333333334</v>
      </c>
      <c r="F60" s="244"/>
      <c r="G60" s="252" t="str">
        <f>リトルリーグ!E4</f>
        <v>鳥川トレルンジャー</v>
      </c>
      <c r="H60" s="253"/>
      <c r="I60" s="253"/>
      <c r="J60" s="253"/>
      <c r="K60" s="9" t="s">
        <v>13</v>
      </c>
      <c r="L60" s="255">
        <v>3</v>
      </c>
      <c r="M60" s="255"/>
      <c r="N60" s="10" t="s">
        <v>30</v>
      </c>
      <c r="O60" s="239" t="s">
        <v>6</v>
      </c>
      <c r="P60" s="239"/>
      <c r="Q60" s="9" t="s">
        <v>13</v>
      </c>
      <c r="R60" s="255">
        <v>4</v>
      </c>
      <c r="S60" s="255"/>
      <c r="T60" s="10" t="s">
        <v>30</v>
      </c>
      <c r="U60" s="269" t="str">
        <f>リトルリーグ!E10</f>
        <v>Ａｏｉミラクルキッズ</v>
      </c>
      <c r="V60" s="269"/>
      <c r="W60" s="269"/>
      <c r="X60" s="270"/>
    </row>
    <row r="61" spans="1:24" ht="16.5" customHeight="1">
      <c r="A61" s="8" t="s">
        <v>32</v>
      </c>
      <c r="B61" s="230">
        <f t="shared" si="2"/>
        <v>0.452083333333334</v>
      </c>
      <c r="C61" s="254"/>
      <c r="D61" s="5" t="s">
        <v>28</v>
      </c>
      <c r="E61" s="231">
        <v>0.458333333333334</v>
      </c>
      <c r="F61" s="244"/>
      <c r="G61" s="252" t="str">
        <f>リトルリーグ!E14</f>
        <v>白青☆王Ｖ</v>
      </c>
      <c r="H61" s="253"/>
      <c r="I61" s="253"/>
      <c r="J61" s="253"/>
      <c r="K61" s="9" t="s">
        <v>13</v>
      </c>
      <c r="L61" s="255">
        <v>5</v>
      </c>
      <c r="M61" s="255"/>
      <c r="N61" s="10" t="s">
        <v>30</v>
      </c>
      <c r="O61" s="239" t="s">
        <v>6</v>
      </c>
      <c r="P61" s="239"/>
      <c r="Q61" s="9" t="s">
        <v>13</v>
      </c>
      <c r="R61" s="255">
        <v>4</v>
      </c>
      <c r="S61" s="255"/>
      <c r="T61" s="10" t="s">
        <v>30</v>
      </c>
      <c r="U61" s="269" t="str">
        <f>リトルリーグ!E20</f>
        <v>WANOドリームズ銀牙</v>
      </c>
      <c r="V61" s="269"/>
      <c r="W61" s="269"/>
      <c r="X61" s="270"/>
    </row>
    <row r="62" spans="1:24" ht="16.5" customHeight="1">
      <c r="A62" s="23" t="s">
        <v>33</v>
      </c>
      <c r="B62" s="236">
        <f t="shared" si="2"/>
        <v>0.458333333333334</v>
      </c>
      <c r="C62" s="225"/>
      <c r="D62" s="12" t="s">
        <v>28</v>
      </c>
      <c r="E62" s="231">
        <v>0.464583333333334</v>
      </c>
      <c r="F62" s="244"/>
      <c r="G62" s="252" t="str">
        <f>リトルリーグ!E6</f>
        <v>白二ビクトリー☆ＲＵＮ</v>
      </c>
      <c r="H62" s="253"/>
      <c r="I62" s="253"/>
      <c r="J62" s="253"/>
      <c r="K62" s="9" t="s">
        <v>13</v>
      </c>
      <c r="L62" s="203">
        <v>6</v>
      </c>
      <c r="M62" s="203"/>
      <c r="N62" s="16" t="s">
        <v>30</v>
      </c>
      <c r="O62" s="199" t="s">
        <v>6</v>
      </c>
      <c r="P62" s="199"/>
      <c r="Q62" s="15" t="s">
        <v>13</v>
      </c>
      <c r="R62" s="203">
        <v>1</v>
      </c>
      <c r="S62" s="203"/>
      <c r="T62" s="10" t="s">
        <v>30</v>
      </c>
      <c r="U62" s="269" t="str">
        <f>リトルリーグ!E8</f>
        <v>須賀川ブルーインパルスJr</v>
      </c>
      <c r="V62" s="269"/>
      <c r="W62" s="269"/>
      <c r="X62" s="270"/>
    </row>
    <row r="63" spans="1:60" ht="16.5" customHeight="1">
      <c r="A63" s="23" t="s">
        <v>34</v>
      </c>
      <c r="B63" s="248">
        <f t="shared" si="2"/>
        <v>0.464583333333334</v>
      </c>
      <c r="C63" s="249"/>
      <c r="D63" s="12" t="s">
        <v>28</v>
      </c>
      <c r="E63" s="231">
        <v>0.470833333333334</v>
      </c>
      <c r="F63" s="244"/>
      <c r="G63" s="211" t="str">
        <f>リトルリーグ!E16</f>
        <v>野田ビッグシーダー</v>
      </c>
      <c r="H63" s="212"/>
      <c r="I63" s="212"/>
      <c r="J63" s="212"/>
      <c r="K63" s="15" t="s">
        <v>13</v>
      </c>
      <c r="L63" s="203">
        <v>0</v>
      </c>
      <c r="M63" s="203"/>
      <c r="N63" s="16" t="s">
        <v>30</v>
      </c>
      <c r="O63" s="199" t="s">
        <v>6</v>
      </c>
      <c r="P63" s="199"/>
      <c r="Q63" s="15" t="s">
        <v>13</v>
      </c>
      <c r="R63" s="203">
        <v>6</v>
      </c>
      <c r="S63" s="203"/>
      <c r="T63" s="16" t="s">
        <v>30</v>
      </c>
      <c r="U63" s="215" t="str">
        <f>リトルリーグ!E18</f>
        <v>上大野ＳアタッカーズJr</v>
      </c>
      <c r="V63" s="215"/>
      <c r="W63" s="215"/>
      <c r="X63" s="216"/>
      <c r="Y63" s="2"/>
      <c r="Z63" s="2"/>
      <c r="AA63" s="2"/>
      <c r="AB63" s="2"/>
      <c r="AM63" s="2"/>
      <c r="AN63" s="2"/>
      <c r="AO63" s="2"/>
      <c r="AP63" s="2"/>
      <c r="AQ63" s="2"/>
      <c r="AR63" s="2"/>
      <c r="AS63" s="2"/>
      <c r="AT63" s="2"/>
      <c r="BE63" s="2"/>
      <c r="BF63" s="2"/>
      <c r="BG63" s="2"/>
      <c r="BH63" s="2"/>
    </row>
    <row r="64" spans="1:60" ht="16.5" customHeight="1">
      <c r="A64" s="23" t="s">
        <v>76</v>
      </c>
      <c r="B64" s="248">
        <f>E63</f>
        <v>0.470833333333334</v>
      </c>
      <c r="C64" s="249"/>
      <c r="D64" s="12" t="s">
        <v>28</v>
      </c>
      <c r="E64" s="231">
        <v>0.477083333333334</v>
      </c>
      <c r="F64" s="244"/>
      <c r="G64" s="211" t="str">
        <f>レギュリーグ!B6</f>
        <v>白二ビクトリー</v>
      </c>
      <c r="H64" s="212"/>
      <c r="I64" s="212"/>
      <c r="J64" s="212"/>
      <c r="K64" s="15" t="s">
        <v>13</v>
      </c>
      <c r="L64" s="203">
        <v>6</v>
      </c>
      <c r="M64" s="203"/>
      <c r="N64" s="16" t="s">
        <v>30</v>
      </c>
      <c r="O64" s="199" t="s">
        <v>6</v>
      </c>
      <c r="P64" s="199"/>
      <c r="Q64" s="15" t="s">
        <v>13</v>
      </c>
      <c r="R64" s="203">
        <v>10</v>
      </c>
      <c r="S64" s="203"/>
      <c r="T64" s="16" t="s">
        <v>30</v>
      </c>
      <c r="U64" s="215" t="str">
        <f>レギュリーグ!B8</f>
        <v>岩沼西ファイターズ</v>
      </c>
      <c r="V64" s="215"/>
      <c r="W64" s="215"/>
      <c r="X64" s="216"/>
      <c r="Y64" s="2"/>
      <c r="Z64" s="2"/>
      <c r="AA64" s="2"/>
      <c r="AB64" s="2"/>
      <c r="AM64" s="2"/>
      <c r="AN64" s="2"/>
      <c r="AO64" s="2"/>
      <c r="AP64" s="2"/>
      <c r="AQ64" s="2"/>
      <c r="AR64" s="2"/>
      <c r="AS64" s="2"/>
      <c r="AT64" s="2"/>
      <c r="BE64" s="2"/>
      <c r="BF64" s="2"/>
      <c r="BG64" s="2"/>
      <c r="BH64" s="2"/>
    </row>
    <row r="65" spans="1:60" ht="16.5" customHeight="1">
      <c r="A65" s="23" t="s">
        <v>77</v>
      </c>
      <c r="B65" s="248">
        <f>E64</f>
        <v>0.477083333333334</v>
      </c>
      <c r="C65" s="249"/>
      <c r="D65" s="12" t="s">
        <v>28</v>
      </c>
      <c r="E65" s="231">
        <v>0.483333333333334</v>
      </c>
      <c r="F65" s="244"/>
      <c r="G65" s="211" t="str">
        <f>レギュリーグ!B16</f>
        <v>永盛ミュートス・キッズ</v>
      </c>
      <c r="H65" s="212"/>
      <c r="I65" s="212"/>
      <c r="J65" s="212"/>
      <c r="K65" s="15" t="s">
        <v>13</v>
      </c>
      <c r="L65" s="203">
        <v>8</v>
      </c>
      <c r="M65" s="203"/>
      <c r="N65" s="16" t="s">
        <v>30</v>
      </c>
      <c r="O65" s="199" t="s">
        <v>6</v>
      </c>
      <c r="P65" s="199"/>
      <c r="Q65" s="15" t="s">
        <v>13</v>
      </c>
      <c r="R65" s="203">
        <v>9</v>
      </c>
      <c r="S65" s="203"/>
      <c r="T65" s="16" t="s">
        <v>30</v>
      </c>
      <c r="U65" s="215" t="str">
        <f>レギュリーグ!B18</f>
        <v>ジェイソンズＤ・Ｂ・Ｔ</v>
      </c>
      <c r="V65" s="215"/>
      <c r="W65" s="215"/>
      <c r="X65" s="216"/>
      <c r="Y65" s="2"/>
      <c r="Z65" s="2"/>
      <c r="AA65" s="2"/>
      <c r="AB65" s="2"/>
      <c r="AM65" s="2"/>
      <c r="AN65" s="2"/>
      <c r="AO65" s="2"/>
      <c r="AP65" s="2"/>
      <c r="AQ65" s="2"/>
      <c r="AR65" s="2"/>
      <c r="AS65" s="2"/>
      <c r="AT65" s="2"/>
      <c r="BE65" s="2"/>
      <c r="BF65" s="2"/>
      <c r="BG65" s="2"/>
      <c r="BH65" s="2"/>
    </row>
    <row r="66" spans="1:60" ht="16.5" customHeight="1">
      <c r="A66" s="23" t="s">
        <v>78</v>
      </c>
      <c r="B66" s="248">
        <f>E65</f>
        <v>0.483333333333334</v>
      </c>
      <c r="C66" s="249"/>
      <c r="D66" s="12" t="s">
        <v>28</v>
      </c>
      <c r="E66" s="231">
        <v>0.489583333333334</v>
      </c>
      <c r="F66" s="244"/>
      <c r="G66" s="211" t="str">
        <f>レギュリーグ!B36</f>
        <v>笹岡ビクトリー</v>
      </c>
      <c r="H66" s="212"/>
      <c r="I66" s="212"/>
      <c r="J66" s="212"/>
      <c r="K66" s="15" t="s">
        <v>13</v>
      </c>
      <c r="L66" s="203">
        <v>11</v>
      </c>
      <c r="M66" s="203"/>
      <c r="N66" s="16" t="s">
        <v>30</v>
      </c>
      <c r="O66" s="199" t="s">
        <v>6</v>
      </c>
      <c r="P66" s="199"/>
      <c r="Q66" s="15" t="s">
        <v>13</v>
      </c>
      <c r="R66" s="203">
        <v>7</v>
      </c>
      <c r="S66" s="203"/>
      <c r="T66" s="16" t="s">
        <v>30</v>
      </c>
      <c r="U66" s="215" t="str">
        <f>レギュリーグ!B38</f>
        <v>岩沼西ファイターズＢ</v>
      </c>
      <c r="V66" s="215"/>
      <c r="W66" s="215"/>
      <c r="X66" s="216"/>
      <c r="Y66" s="2"/>
      <c r="Z66" s="2"/>
      <c r="AA66" s="2"/>
      <c r="AB66" s="2"/>
      <c r="AM66" s="2"/>
      <c r="AN66" s="2"/>
      <c r="AO66" s="2"/>
      <c r="AP66" s="2"/>
      <c r="AQ66" s="2"/>
      <c r="AR66" s="2"/>
      <c r="AS66" s="2"/>
      <c r="AT66" s="2"/>
      <c r="BE66" s="2"/>
      <c r="BF66" s="2"/>
      <c r="BG66" s="2"/>
      <c r="BH66" s="2"/>
    </row>
    <row r="67" spans="1:60" ht="16.5" customHeight="1">
      <c r="A67" s="23" t="s">
        <v>79</v>
      </c>
      <c r="B67" s="248">
        <f>E66</f>
        <v>0.489583333333334</v>
      </c>
      <c r="C67" s="249"/>
      <c r="D67" s="12" t="s">
        <v>28</v>
      </c>
      <c r="E67" s="231">
        <v>0.495833333333334</v>
      </c>
      <c r="F67" s="244"/>
      <c r="G67" s="211" t="str">
        <f>レギュリーグ!B46</f>
        <v>ブルースターキング</v>
      </c>
      <c r="H67" s="212"/>
      <c r="I67" s="212"/>
      <c r="J67" s="212"/>
      <c r="K67" s="15" t="s">
        <v>13</v>
      </c>
      <c r="L67" s="203">
        <v>8</v>
      </c>
      <c r="M67" s="203"/>
      <c r="N67" s="16" t="s">
        <v>30</v>
      </c>
      <c r="O67" s="199" t="s">
        <v>6</v>
      </c>
      <c r="P67" s="199"/>
      <c r="Q67" s="15" t="s">
        <v>13</v>
      </c>
      <c r="R67" s="203">
        <v>7</v>
      </c>
      <c r="S67" s="203"/>
      <c r="T67" s="16" t="s">
        <v>30</v>
      </c>
      <c r="U67" s="215" t="str">
        <f>レギュリーグ!B48</f>
        <v>大衡ファイターズ</v>
      </c>
      <c r="V67" s="215"/>
      <c r="W67" s="215"/>
      <c r="X67" s="216"/>
      <c r="Y67" s="2"/>
      <c r="Z67" s="2"/>
      <c r="AA67" s="2"/>
      <c r="AB67" s="2"/>
      <c r="AM67" s="2"/>
      <c r="AN67" s="2"/>
      <c r="AO67" s="2"/>
      <c r="AP67" s="2"/>
      <c r="AQ67" s="2"/>
      <c r="AR67" s="2"/>
      <c r="AS67" s="2"/>
      <c r="AT67" s="2"/>
      <c r="BE67" s="2"/>
      <c r="BF67" s="2"/>
      <c r="BG67" s="2"/>
      <c r="BH67" s="2"/>
    </row>
    <row r="68" spans="1:60" ht="16.5" customHeight="1">
      <c r="A68" s="206" t="str">
        <f>A23</f>
        <v>昼食・集計・発表・ドリームチーム打合せ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2"/>
      <c r="Y68" s="2"/>
      <c r="Z68" s="2"/>
      <c r="AA68" s="2"/>
      <c r="AB68" s="2"/>
      <c r="AM68" s="2"/>
      <c r="AN68" s="2"/>
      <c r="AO68" s="2"/>
      <c r="AP68" s="2"/>
      <c r="AQ68" s="2"/>
      <c r="AR68" s="2"/>
      <c r="AS68" s="2"/>
      <c r="AT68" s="2"/>
      <c r="BE68" s="2"/>
      <c r="BF68" s="2"/>
      <c r="BG68" s="2"/>
      <c r="BH68" s="2"/>
    </row>
    <row r="69" spans="1:60" ht="16.5" customHeight="1">
      <c r="A69" s="23" t="s">
        <v>29</v>
      </c>
      <c r="B69" s="236">
        <v>0.53125</v>
      </c>
      <c r="C69" s="225"/>
      <c r="D69" s="12" t="s">
        <v>28</v>
      </c>
      <c r="E69" s="231">
        <v>0.5375</v>
      </c>
      <c r="F69" s="244"/>
      <c r="G69" s="211" t="str">
        <f>リトルリーグ!D44</f>
        <v>白二ビクトリー☆ＲＵＮ</v>
      </c>
      <c r="H69" s="212"/>
      <c r="I69" s="212"/>
      <c r="J69" s="212"/>
      <c r="K69" s="15" t="s">
        <v>13</v>
      </c>
      <c r="L69" s="203">
        <v>7</v>
      </c>
      <c r="M69" s="203"/>
      <c r="N69" s="16" t="s">
        <v>30</v>
      </c>
      <c r="O69" s="199" t="s">
        <v>6</v>
      </c>
      <c r="P69" s="199"/>
      <c r="Q69" s="15" t="s">
        <v>13</v>
      </c>
      <c r="R69" s="203">
        <v>0</v>
      </c>
      <c r="S69" s="203"/>
      <c r="T69" s="16" t="s">
        <v>30</v>
      </c>
      <c r="U69" s="215" t="str">
        <f>リトルリーグ!J44</f>
        <v>野田ビッグシーダー</v>
      </c>
      <c r="V69" s="215"/>
      <c r="W69" s="215"/>
      <c r="X69" s="216"/>
      <c r="Y69" s="2"/>
      <c r="Z69" s="2"/>
      <c r="AA69" s="2"/>
      <c r="AB69" s="2"/>
      <c r="AM69" s="2"/>
      <c r="AN69" s="2"/>
      <c r="AO69" s="2"/>
      <c r="AP69" s="2"/>
      <c r="AQ69" s="2"/>
      <c r="AR69" s="2"/>
      <c r="AS69" s="2"/>
      <c r="AT69" s="2"/>
      <c r="BE69" s="2"/>
      <c r="BF69" s="2"/>
      <c r="BG69" s="2"/>
      <c r="BH69" s="2"/>
    </row>
    <row r="70" spans="1:60" ht="16.5" customHeight="1">
      <c r="A70" s="23" t="s">
        <v>51</v>
      </c>
      <c r="B70" s="236">
        <f aca="true" t="shared" si="3" ref="B70:B76">E69</f>
        <v>0.5375</v>
      </c>
      <c r="C70" s="225"/>
      <c r="D70" s="12" t="s">
        <v>28</v>
      </c>
      <c r="E70" s="231">
        <v>0.54375</v>
      </c>
      <c r="F70" s="244"/>
      <c r="G70" s="211" t="str">
        <f>リトルリーグ!P44</f>
        <v>須賀川ブルーインパルスJr</v>
      </c>
      <c r="H70" s="212"/>
      <c r="I70" s="212"/>
      <c r="J70" s="212"/>
      <c r="K70" s="15" t="s">
        <v>13</v>
      </c>
      <c r="L70" s="203">
        <v>3</v>
      </c>
      <c r="M70" s="203"/>
      <c r="N70" s="16" t="s">
        <v>30</v>
      </c>
      <c r="O70" s="199" t="s">
        <v>6</v>
      </c>
      <c r="P70" s="199"/>
      <c r="Q70" s="15" t="s">
        <v>13</v>
      </c>
      <c r="R70" s="203">
        <v>1</v>
      </c>
      <c r="S70" s="203"/>
      <c r="T70" s="16" t="s">
        <v>30</v>
      </c>
      <c r="U70" s="215" t="str">
        <f>リトルリーグ!V44</f>
        <v>上大野ＳアタッカーズJr</v>
      </c>
      <c r="V70" s="215"/>
      <c r="W70" s="215"/>
      <c r="X70" s="216"/>
      <c r="Y70" s="2"/>
      <c r="Z70" s="2"/>
      <c r="AA70" s="2"/>
      <c r="AB70" s="2"/>
      <c r="AM70" s="2"/>
      <c r="AN70" s="2"/>
      <c r="AO70" s="2"/>
      <c r="AP70" s="2"/>
      <c r="AQ70" s="2"/>
      <c r="AR70" s="2"/>
      <c r="AS70" s="2"/>
      <c r="AT70" s="2"/>
      <c r="BE70" s="2"/>
      <c r="BF70" s="2"/>
      <c r="BG70" s="2"/>
      <c r="BH70" s="2"/>
    </row>
    <row r="71" spans="1:60" ht="16.5" customHeight="1">
      <c r="A71" s="23" t="s">
        <v>52</v>
      </c>
      <c r="B71" s="236">
        <f t="shared" si="3"/>
        <v>0.54375</v>
      </c>
      <c r="C71" s="225"/>
      <c r="D71" s="12" t="s">
        <v>28</v>
      </c>
      <c r="E71" s="231">
        <v>0.55</v>
      </c>
      <c r="F71" s="244"/>
      <c r="G71" s="211" t="str">
        <f>リトルリーグ!AB44</f>
        <v>鳥川トレルンジャー</v>
      </c>
      <c r="H71" s="212"/>
      <c r="I71" s="212"/>
      <c r="J71" s="212"/>
      <c r="K71" s="15" t="s">
        <v>13</v>
      </c>
      <c r="L71" s="203">
        <v>8</v>
      </c>
      <c r="M71" s="203"/>
      <c r="N71" s="16" t="s">
        <v>30</v>
      </c>
      <c r="O71" s="199" t="s">
        <v>6</v>
      </c>
      <c r="P71" s="199"/>
      <c r="Q71" s="15" t="s">
        <v>13</v>
      </c>
      <c r="R71" s="203">
        <v>0</v>
      </c>
      <c r="S71" s="203"/>
      <c r="T71" s="16" t="s">
        <v>30</v>
      </c>
      <c r="U71" s="215" t="str">
        <f>リトルリーグ!AH44</f>
        <v>WANOドリームズ銀牙</v>
      </c>
      <c r="V71" s="215"/>
      <c r="W71" s="215"/>
      <c r="X71" s="216"/>
      <c r="Y71" s="2"/>
      <c r="Z71" s="2"/>
      <c r="AA71" s="2"/>
      <c r="AB71" s="2"/>
      <c r="AM71" s="2"/>
      <c r="AN71" s="2"/>
      <c r="AO71" s="2"/>
      <c r="AP71" s="2"/>
      <c r="AQ71" s="2"/>
      <c r="AR71" s="2"/>
      <c r="AS71" s="2"/>
      <c r="AT71" s="2"/>
      <c r="BE71" s="2"/>
      <c r="BF71" s="2"/>
      <c r="BG71" s="2"/>
      <c r="BH71" s="2"/>
    </row>
    <row r="72" spans="1:60" ht="16.5" customHeight="1">
      <c r="A72" s="23" t="s">
        <v>53</v>
      </c>
      <c r="B72" s="236">
        <f t="shared" si="3"/>
        <v>0.55</v>
      </c>
      <c r="C72" s="225"/>
      <c r="D72" s="12" t="s">
        <v>28</v>
      </c>
      <c r="E72" s="231">
        <v>0.55625</v>
      </c>
      <c r="F72" s="244"/>
      <c r="G72" s="211" t="str">
        <f>リトルリーグ!AN44</f>
        <v>Ａｏｉミラクルキッズ</v>
      </c>
      <c r="H72" s="212"/>
      <c r="I72" s="212"/>
      <c r="J72" s="212"/>
      <c r="K72" s="15" t="s">
        <v>13</v>
      </c>
      <c r="L72" s="203">
        <v>0</v>
      </c>
      <c r="M72" s="203"/>
      <c r="N72" s="16" t="s">
        <v>30</v>
      </c>
      <c r="O72" s="199" t="s">
        <v>6</v>
      </c>
      <c r="P72" s="199"/>
      <c r="Q72" s="15" t="s">
        <v>13</v>
      </c>
      <c r="R72" s="203">
        <v>4</v>
      </c>
      <c r="S72" s="203"/>
      <c r="T72" s="16" t="s">
        <v>30</v>
      </c>
      <c r="U72" s="215" t="str">
        <f>リトルリーグ!AT44</f>
        <v>白青☆王Ｖ</v>
      </c>
      <c r="V72" s="215"/>
      <c r="W72" s="215"/>
      <c r="X72" s="216"/>
      <c r="Y72" s="2"/>
      <c r="Z72" s="2"/>
      <c r="AA72" s="2"/>
      <c r="AB72" s="2"/>
      <c r="AM72" s="2"/>
      <c r="AN72" s="2"/>
      <c r="AO72" s="2"/>
      <c r="AP72" s="2"/>
      <c r="AQ72" s="2"/>
      <c r="AR72" s="2"/>
      <c r="AS72" s="2"/>
      <c r="AT72" s="2"/>
      <c r="BE72" s="2"/>
      <c r="BF72" s="2"/>
      <c r="BG72" s="2"/>
      <c r="BH72" s="2"/>
    </row>
    <row r="73" spans="1:60" ht="16.5" customHeight="1">
      <c r="A73" s="23" t="s">
        <v>54</v>
      </c>
      <c r="B73" s="236">
        <f t="shared" si="3"/>
        <v>0.55625</v>
      </c>
      <c r="C73" s="225"/>
      <c r="D73" s="12" t="s">
        <v>28</v>
      </c>
      <c r="E73" s="231">
        <v>0.5625</v>
      </c>
      <c r="F73" s="244"/>
      <c r="G73" s="211" t="str">
        <f>IF(L69&gt;R69,G69,IF(L69&lt;R69,U69,"中１勝者"))</f>
        <v>白二ビクトリー☆ＲＵＮ</v>
      </c>
      <c r="H73" s="212"/>
      <c r="I73" s="212"/>
      <c r="J73" s="212"/>
      <c r="K73" s="15" t="s">
        <v>13</v>
      </c>
      <c r="L73" s="203">
        <v>7</v>
      </c>
      <c r="M73" s="203"/>
      <c r="N73" s="16" t="s">
        <v>30</v>
      </c>
      <c r="O73" s="199" t="s">
        <v>6</v>
      </c>
      <c r="P73" s="199"/>
      <c r="Q73" s="15" t="s">
        <v>13</v>
      </c>
      <c r="R73" s="203">
        <v>0</v>
      </c>
      <c r="S73" s="203"/>
      <c r="T73" s="16" t="s">
        <v>30</v>
      </c>
      <c r="U73" s="215" t="str">
        <f>IF(L70&gt;R70,G70,IF(L70&lt;R70,U70,"中２勝者"))</f>
        <v>須賀川ブルーインパルスJr</v>
      </c>
      <c r="V73" s="215"/>
      <c r="W73" s="215"/>
      <c r="X73" s="216"/>
      <c r="Y73" s="2"/>
      <c r="Z73" s="2"/>
      <c r="AA73" s="2"/>
      <c r="AB73" s="2"/>
      <c r="AM73" s="2"/>
      <c r="AN73" s="2"/>
      <c r="AO73" s="2"/>
      <c r="AP73" s="2"/>
      <c r="AQ73" s="2"/>
      <c r="AR73" s="2"/>
      <c r="AS73" s="2"/>
      <c r="AT73" s="2"/>
      <c r="BE73" s="2"/>
      <c r="BF73" s="2"/>
      <c r="BG73" s="2"/>
      <c r="BH73" s="2"/>
    </row>
    <row r="74" spans="1:60" ht="16.5" customHeight="1">
      <c r="A74" s="23" t="s">
        <v>50</v>
      </c>
      <c r="B74" s="248">
        <f t="shared" si="3"/>
        <v>0.5625</v>
      </c>
      <c r="C74" s="249"/>
      <c r="D74" s="12" t="s">
        <v>28</v>
      </c>
      <c r="E74" s="231">
        <v>0.56875</v>
      </c>
      <c r="F74" s="244"/>
      <c r="G74" s="211" t="str">
        <f>IF(L71&gt;R71,G71,IF(L71&lt;R71,U71,"中３勝者"))</f>
        <v>鳥川トレルンジャー</v>
      </c>
      <c r="H74" s="212"/>
      <c r="I74" s="212"/>
      <c r="J74" s="212"/>
      <c r="K74" s="15" t="s">
        <v>13</v>
      </c>
      <c r="L74" s="203">
        <v>3</v>
      </c>
      <c r="M74" s="203"/>
      <c r="N74" s="16" t="s">
        <v>30</v>
      </c>
      <c r="O74" s="199" t="s">
        <v>6</v>
      </c>
      <c r="P74" s="199"/>
      <c r="Q74" s="15" t="s">
        <v>13</v>
      </c>
      <c r="R74" s="203">
        <v>2</v>
      </c>
      <c r="S74" s="203"/>
      <c r="T74" s="16" t="s">
        <v>30</v>
      </c>
      <c r="U74" s="215" t="str">
        <f>IF(L72&gt;R72,G72,IF(L72&lt;R72,U72,"中４勝者"))</f>
        <v>白青☆王Ｖ</v>
      </c>
      <c r="V74" s="215"/>
      <c r="W74" s="215"/>
      <c r="X74" s="216"/>
      <c r="Y74" s="2"/>
      <c r="Z74" s="2"/>
      <c r="AA74" s="2"/>
      <c r="AB74" s="2"/>
      <c r="AM74" s="2"/>
      <c r="AN74" s="2"/>
      <c r="AO74" s="2"/>
      <c r="AP74" s="2"/>
      <c r="AQ74" s="2"/>
      <c r="AR74" s="2"/>
      <c r="AS74" s="2"/>
      <c r="AT74" s="2"/>
      <c r="BE74" s="2"/>
      <c r="BF74" s="2"/>
      <c r="BG74" s="2"/>
      <c r="BH74" s="2"/>
    </row>
    <row r="75" spans="1:24" ht="16.5" customHeight="1">
      <c r="A75" s="23" t="s">
        <v>39</v>
      </c>
      <c r="B75" s="236">
        <f t="shared" si="3"/>
        <v>0.56875</v>
      </c>
      <c r="C75" s="225"/>
      <c r="D75" s="12" t="s">
        <v>28</v>
      </c>
      <c r="E75" s="231">
        <v>0.575000000000001</v>
      </c>
      <c r="F75" s="244"/>
      <c r="G75" s="211" t="str">
        <f>IF(L24&lt;R24,G24,IF(L24&gt;R24,U24,"南１敗者"))</f>
        <v>笹岡ビクトリー</v>
      </c>
      <c r="H75" s="212"/>
      <c r="I75" s="212"/>
      <c r="J75" s="212"/>
      <c r="K75" s="15" t="s">
        <v>13</v>
      </c>
      <c r="L75" s="203">
        <v>5</v>
      </c>
      <c r="M75" s="203"/>
      <c r="N75" s="16" t="s">
        <v>30</v>
      </c>
      <c r="O75" s="199" t="s">
        <v>6</v>
      </c>
      <c r="P75" s="199"/>
      <c r="Q75" s="15" t="s">
        <v>13</v>
      </c>
      <c r="R75" s="203">
        <v>8</v>
      </c>
      <c r="S75" s="203"/>
      <c r="T75" s="16" t="s">
        <v>30</v>
      </c>
      <c r="U75" s="215" t="str">
        <f>IF(L25&lt;R25,G25,IF(L25&gt;R25,U25,"南２敗者"))</f>
        <v>上大野Ｓアタッカーズ</v>
      </c>
      <c r="V75" s="215"/>
      <c r="W75" s="215"/>
      <c r="X75" s="216"/>
    </row>
    <row r="76" spans="1:24" ht="16.5" customHeight="1">
      <c r="A76" s="23" t="s">
        <v>40</v>
      </c>
      <c r="B76" s="236">
        <f t="shared" si="3"/>
        <v>0.575000000000001</v>
      </c>
      <c r="C76" s="225"/>
      <c r="D76" s="12" t="s">
        <v>28</v>
      </c>
      <c r="E76" s="231">
        <v>0.581250000000001</v>
      </c>
      <c r="F76" s="244"/>
      <c r="G76" s="211" t="str">
        <f>IF(L120&lt;R120,G120,IF(L120&gt;R120,U120,"北２敗者"))</f>
        <v>Ａｏｉトップガン</v>
      </c>
      <c r="H76" s="212"/>
      <c r="I76" s="212"/>
      <c r="J76" s="212"/>
      <c r="K76" s="15" t="s">
        <v>13</v>
      </c>
      <c r="L76" s="203">
        <v>12</v>
      </c>
      <c r="M76" s="203"/>
      <c r="N76" s="16" t="s">
        <v>30</v>
      </c>
      <c r="O76" s="199" t="s">
        <v>6</v>
      </c>
      <c r="P76" s="199"/>
      <c r="Q76" s="15" t="s">
        <v>13</v>
      </c>
      <c r="R76" s="203">
        <v>0</v>
      </c>
      <c r="S76" s="203"/>
      <c r="T76" s="16" t="s">
        <v>30</v>
      </c>
      <c r="U76" s="215" t="str">
        <f>IF(L119&lt;R119,G119,IF(L119&gt;R119,U119,"北１敗者"))</f>
        <v>ＷＡＮＯドリームズα</v>
      </c>
      <c r="V76" s="215"/>
      <c r="W76" s="215"/>
      <c r="X76" s="216"/>
    </row>
    <row r="77" spans="1:24" ht="16.5" customHeight="1">
      <c r="A77" s="23" t="s">
        <v>21</v>
      </c>
      <c r="B77" s="236">
        <f>E76</f>
        <v>0.581250000000001</v>
      </c>
      <c r="C77" s="225"/>
      <c r="D77" s="12" t="s">
        <v>28</v>
      </c>
      <c r="E77" s="231">
        <v>0.587500000000001</v>
      </c>
      <c r="F77" s="244"/>
      <c r="G77" s="211" t="str">
        <f>IF(L26&lt;R26,G26,IF(L26&gt;R26,U26,"南３敗者"))</f>
        <v>岩沼西ファイターズＢ</v>
      </c>
      <c r="H77" s="212"/>
      <c r="I77" s="212"/>
      <c r="J77" s="212"/>
      <c r="K77" s="15" t="s">
        <v>13</v>
      </c>
      <c r="L77" s="203">
        <v>5</v>
      </c>
      <c r="M77" s="203"/>
      <c r="N77" s="16" t="s">
        <v>30</v>
      </c>
      <c r="O77" s="199" t="s">
        <v>6</v>
      </c>
      <c r="P77" s="199"/>
      <c r="Q77" s="15" t="s">
        <v>13</v>
      </c>
      <c r="R77" s="203">
        <v>8</v>
      </c>
      <c r="S77" s="203"/>
      <c r="T77" s="16" t="s">
        <v>30</v>
      </c>
      <c r="U77" s="215" t="str">
        <f>IF(L27&lt;R27,G27,IF(L27&gt;R27,U27,"南４敗者"))</f>
        <v>白二ビクトリー</v>
      </c>
      <c r="V77" s="215"/>
      <c r="W77" s="215"/>
      <c r="X77" s="216"/>
    </row>
    <row r="78" spans="1:24" ht="16.5" customHeight="1">
      <c r="A78" s="23" t="s">
        <v>32</v>
      </c>
      <c r="B78" s="236">
        <f>E77</f>
        <v>0.587500000000001</v>
      </c>
      <c r="C78" s="225"/>
      <c r="D78" s="12" t="s">
        <v>28</v>
      </c>
      <c r="E78" s="231">
        <v>0.593750000000001</v>
      </c>
      <c r="F78" s="244"/>
      <c r="G78" s="211" t="str">
        <f>IF(L122&lt;R122,G122,IF(L122&gt;R122,U122,"北４敗者"))</f>
        <v>いいたて草野ガッツ</v>
      </c>
      <c r="H78" s="212"/>
      <c r="I78" s="212"/>
      <c r="J78" s="212"/>
      <c r="K78" s="15" t="s">
        <v>13</v>
      </c>
      <c r="L78" s="203">
        <v>7</v>
      </c>
      <c r="M78" s="203"/>
      <c r="N78" s="16" t="s">
        <v>30</v>
      </c>
      <c r="O78" s="199" t="s">
        <v>6</v>
      </c>
      <c r="P78" s="199"/>
      <c r="Q78" s="15" t="s">
        <v>13</v>
      </c>
      <c r="R78" s="203">
        <v>9</v>
      </c>
      <c r="S78" s="203"/>
      <c r="T78" s="16" t="s">
        <v>30</v>
      </c>
      <c r="U78" s="215" t="str">
        <f>IF(L121&lt;R121,G121,IF(L121&gt;R121,U121,"北３敗者"))</f>
        <v>須賀川ゴジラキッズＤＢＣ</v>
      </c>
      <c r="V78" s="215"/>
      <c r="W78" s="215"/>
      <c r="X78" s="216"/>
    </row>
    <row r="79" spans="1:56" s="22" customFormat="1" ht="16.5" customHeight="1">
      <c r="A79" s="204" t="s">
        <v>33</v>
      </c>
      <c r="B79" s="18" t="s">
        <v>48</v>
      </c>
      <c r="C79" s="19"/>
      <c r="D79" s="24"/>
      <c r="E79" s="19"/>
      <c r="F79" s="25"/>
      <c r="G79" s="246" t="str">
        <f>IF(L73&gt;R73,G73,IF(L73&lt;R73,U73,"中５勝者"))</f>
        <v>白二ビクトリー☆ＲＵＮ</v>
      </c>
      <c r="H79" s="247"/>
      <c r="I79" s="247"/>
      <c r="J79" s="247"/>
      <c r="K79" s="199" t="s">
        <v>13</v>
      </c>
      <c r="L79" s="203">
        <v>2</v>
      </c>
      <c r="M79" s="203"/>
      <c r="N79" s="199" t="s">
        <v>30</v>
      </c>
      <c r="O79" s="199" t="s">
        <v>6</v>
      </c>
      <c r="P79" s="199"/>
      <c r="Q79" s="199" t="s">
        <v>13</v>
      </c>
      <c r="R79" s="203">
        <v>7</v>
      </c>
      <c r="S79" s="203"/>
      <c r="T79" s="199" t="s">
        <v>30</v>
      </c>
      <c r="U79" s="219" t="str">
        <f>IF(L74&gt;R74,G74,IF(L74&lt;R74,U74,"中６勝者"))</f>
        <v>鳥川トレルンジャー</v>
      </c>
      <c r="V79" s="219"/>
      <c r="W79" s="219"/>
      <c r="X79" s="220"/>
      <c r="AC79" s="2"/>
      <c r="AD79" s="2"/>
      <c r="AE79" s="2"/>
      <c r="AF79" s="2"/>
      <c r="AG79" s="2"/>
      <c r="AH79" s="2"/>
      <c r="AI79" s="2"/>
      <c r="AJ79" s="2"/>
      <c r="AK79" s="2"/>
      <c r="AL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1:56" s="22" customFormat="1" ht="16.5" customHeight="1">
      <c r="A80" s="243"/>
      <c r="B80" s="209">
        <f>E78</f>
        <v>0.593750000000001</v>
      </c>
      <c r="C80" s="228"/>
      <c r="D80" s="26" t="s">
        <v>28</v>
      </c>
      <c r="E80" s="228">
        <v>0.6006944444444444</v>
      </c>
      <c r="F80" s="245"/>
      <c r="G80" s="256"/>
      <c r="H80" s="257"/>
      <c r="I80" s="257"/>
      <c r="J80" s="257"/>
      <c r="K80" s="200"/>
      <c r="L80" s="198"/>
      <c r="M80" s="198"/>
      <c r="N80" s="200"/>
      <c r="O80" s="200"/>
      <c r="P80" s="200"/>
      <c r="Q80" s="200"/>
      <c r="R80" s="198"/>
      <c r="S80" s="198"/>
      <c r="T80" s="200"/>
      <c r="U80" s="221"/>
      <c r="V80" s="221"/>
      <c r="W80" s="221"/>
      <c r="X80" s="222"/>
      <c r="AC80" s="2"/>
      <c r="AD80" s="2"/>
      <c r="AE80" s="2"/>
      <c r="AF80" s="2"/>
      <c r="AG80" s="2"/>
      <c r="AH80" s="2"/>
      <c r="AI80" s="2"/>
      <c r="AJ80" s="2"/>
      <c r="AK80" s="2"/>
      <c r="AL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1:24" ht="16.5" customHeight="1">
      <c r="A81" s="204" t="s">
        <v>35</v>
      </c>
      <c r="B81" s="18" t="s">
        <v>81</v>
      </c>
      <c r="C81" s="19"/>
      <c r="D81" s="24"/>
      <c r="E81" s="19"/>
      <c r="F81" s="25"/>
      <c r="G81" s="246" t="str">
        <f>IF(L34&lt;R34,G34,IF(L34&gt;R34,U34,"南１１敗者"))</f>
        <v>水戸サンダースＳＰ</v>
      </c>
      <c r="H81" s="247"/>
      <c r="I81" s="247"/>
      <c r="J81" s="247"/>
      <c r="K81" s="199" t="s">
        <v>13</v>
      </c>
      <c r="L81" s="203">
        <v>3</v>
      </c>
      <c r="M81" s="203"/>
      <c r="N81" s="199" t="s">
        <v>30</v>
      </c>
      <c r="O81" s="199" t="s">
        <v>6</v>
      </c>
      <c r="P81" s="199"/>
      <c r="Q81" s="199" t="s">
        <v>13</v>
      </c>
      <c r="R81" s="203">
        <v>6</v>
      </c>
      <c r="S81" s="203"/>
      <c r="T81" s="199" t="s">
        <v>30</v>
      </c>
      <c r="U81" s="219" t="str">
        <f>IF(L129&lt;R129,G129,IF(L129&gt;R129,U129,"北１１敗者"))</f>
        <v>Ｐｃｈａｎｓ</v>
      </c>
      <c r="V81" s="219"/>
      <c r="W81" s="219"/>
      <c r="X81" s="220"/>
    </row>
    <row r="82" spans="1:24" ht="16.5" customHeight="1">
      <c r="A82" s="205"/>
      <c r="B82" s="209">
        <f>E80</f>
        <v>0.6006944444444444</v>
      </c>
      <c r="C82" s="228"/>
      <c r="D82" s="26" t="s">
        <v>28</v>
      </c>
      <c r="E82" s="282">
        <v>0.607638888888889</v>
      </c>
      <c r="F82" s="283"/>
      <c r="G82" s="256"/>
      <c r="H82" s="257"/>
      <c r="I82" s="257"/>
      <c r="J82" s="257"/>
      <c r="K82" s="200"/>
      <c r="L82" s="198"/>
      <c r="M82" s="198"/>
      <c r="N82" s="200"/>
      <c r="O82" s="200"/>
      <c r="P82" s="200"/>
      <c r="Q82" s="200"/>
      <c r="R82" s="198"/>
      <c r="S82" s="198"/>
      <c r="T82" s="200"/>
      <c r="U82" s="221"/>
      <c r="V82" s="221"/>
      <c r="W82" s="221"/>
      <c r="X82" s="222"/>
    </row>
    <row r="83" spans="1:24" ht="16.5" customHeight="1">
      <c r="A83" s="204" t="s">
        <v>41</v>
      </c>
      <c r="B83" s="18" t="s">
        <v>49</v>
      </c>
      <c r="C83" s="19"/>
      <c r="D83" s="24"/>
      <c r="E83" s="19"/>
      <c r="F83" s="25"/>
      <c r="G83" s="265"/>
      <c r="H83" s="266"/>
      <c r="I83" s="266"/>
      <c r="J83" s="266"/>
      <c r="K83" s="15" t="s">
        <v>13</v>
      </c>
      <c r="L83" s="203">
        <v>7</v>
      </c>
      <c r="M83" s="203"/>
      <c r="N83" s="16" t="s">
        <v>30</v>
      </c>
      <c r="O83" s="199" t="s">
        <v>6</v>
      </c>
      <c r="P83" s="199"/>
      <c r="Q83" s="15" t="s">
        <v>13</v>
      </c>
      <c r="R83" s="203">
        <v>4</v>
      </c>
      <c r="S83" s="203"/>
      <c r="T83" s="16" t="s">
        <v>30</v>
      </c>
      <c r="U83" s="259"/>
      <c r="V83" s="259"/>
      <c r="W83" s="259"/>
      <c r="X83" s="260"/>
    </row>
    <row r="84" spans="1:24" ht="16.5" customHeight="1">
      <c r="A84" s="243"/>
      <c r="B84" s="209">
        <f>E82</f>
        <v>0.607638888888889</v>
      </c>
      <c r="C84" s="228"/>
      <c r="D84" s="26" t="s">
        <v>28</v>
      </c>
      <c r="E84" s="228">
        <v>0.6215277777777778</v>
      </c>
      <c r="F84" s="245"/>
      <c r="G84" s="263" t="str">
        <f>IF(L34&gt;R34,G34,IF(L34&lt;R34,U34,"南１１勝者"))</f>
        <v>ＷＡＮＯドリームズ</v>
      </c>
      <c r="H84" s="264"/>
      <c r="I84" s="264"/>
      <c r="J84" s="264"/>
      <c r="K84" s="37" t="s">
        <v>13</v>
      </c>
      <c r="L84" s="261">
        <v>3</v>
      </c>
      <c r="M84" s="261"/>
      <c r="N84" s="38" t="s">
        <v>30</v>
      </c>
      <c r="O84" s="262" t="s">
        <v>6</v>
      </c>
      <c r="P84" s="262"/>
      <c r="Q84" s="37" t="s">
        <v>13</v>
      </c>
      <c r="R84" s="261">
        <v>9</v>
      </c>
      <c r="S84" s="261"/>
      <c r="T84" s="38" t="s">
        <v>30</v>
      </c>
      <c r="U84" s="267" t="str">
        <f>IF(L129&gt;R129,G129,IF(L129&lt;R129,U129,"北１１勝者"))</f>
        <v>館ジャングルー</v>
      </c>
      <c r="V84" s="267"/>
      <c r="W84" s="267"/>
      <c r="X84" s="268"/>
    </row>
    <row r="85" spans="1:24" ht="16.5" customHeight="1">
      <c r="A85" s="205"/>
      <c r="B85" s="39"/>
      <c r="C85" s="40"/>
      <c r="D85" s="41"/>
      <c r="E85" s="40"/>
      <c r="F85" s="42"/>
      <c r="G85" s="43"/>
      <c r="H85" s="44"/>
      <c r="I85" s="44"/>
      <c r="J85" s="44"/>
      <c r="K85" s="45" t="s">
        <v>13</v>
      </c>
      <c r="L85" s="198">
        <v>5</v>
      </c>
      <c r="M85" s="198"/>
      <c r="N85" s="46" t="s">
        <v>30</v>
      </c>
      <c r="O85" s="200" t="s">
        <v>6</v>
      </c>
      <c r="P85" s="200"/>
      <c r="Q85" s="45" t="s">
        <v>13</v>
      </c>
      <c r="R85" s="198">
        <v>4</v>
      </c>
      <c r="S85" s="198"/>
      <c r="T85" s="46" t="s">
        <v>30</v>
      </c>
      <c r="U85" s="44"/>
      <c r="V85" s="44"/>
      <c r="W85" s="44"/>
      <c r="X85" s="47"/>
    </row>
    <row r="86" spans="1:24" ht="16.5" customHeight="1">
      <c r="A86" s="206" t="s">
        <v>82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8"/>
    </row>
    <row r="87" spans="1:24" ht="16.5" customHeight="1">
      <c r="A87" s="7" t="s">
        <v>42</v>
      </c>
      <c r="B87" s="223" t="s">
        <v>83</v>
      </c>
      <c r="C87" s="227"/>
      <c r="D87" s="27" t="s">
        <v>28</v>
      </c>
      <c r="E87" s="227" t="s">
        <v>84</v>
      </c>
      <c r="F87" s="237"/>
      <c r="G87" s="201" t="str">
        <f>'トーナメント表'!D54</f>
        <v>岩西草野ガッツ</v>
      </c>
      <c r="H87" s="202"/>
      <c r="I87" s="202"/>
      <c r="J87" s="202"/>
      <c r="K87" s="15" t="s">
        <v>13</v>
      </c>
      <c r="L87" s="203">
        <v>7</v>
      </c>
      <c r="M87" s="203"/>
      <c r="N87" s="16" t="s">
        <v>30</v>
      </c>
      <c r="O87" s="199" t="s">
        <v>6</v>
      </c>
      <c r="P87" s="199"/>
      <c r="Q87" s="15" t="s">
        <v>13</v>
      </c>
      <c r="R87" s="203">
        <v>10</v>
      </c>
      <c r="S87" s="203"/>
      <c r="T87" s="16" t="s">
        <v>30</v>
      </c>
      <c r="U87" s="215" t="str">
        <f>'トーナメント表'!D56</f>
        <v>Ｐｃｈａｎウイングス</v>
      </c>
      <c r="V87" s="215"/>
      <c r="W87" s="215"/>
      <c r="X87" s="216"/>
    </row>
    <row r="88" spans="1:24" ht="16.5" customHeight="1">
      <c r="A88" s="7" t="s">
        <v>43</v>
      </c>
      <c r="B88" s="223" t="str">
        <f>E87</f>
        <v>15:05</v>
      </c>
      <c r="C88" s="224"/>
      <c r="D88" s="29" t="s">
        <v>28</v>
      </c>
      <c r="E88" s="225">
        <v>0.6319444444444444</v>
      </c>
      <c r="F88" s="226"/>
      <c r="G88" s="201" t="str">
        <f>'トーナメント表'!D70</f>
        <v>上大野ミラクルファイターズ</v>
      </c>
      <c r="H88" s="202"/>
      <c r="I88" s="202"/>
      <c r="J88" s="202"/>
      <c r="K88" s="15" t="s">
        <v>13</v>
      </c>
      <c r="L88" s="203">
        <v>5</v>
      </c>
      <c r="M88" s="203"/>
      <c r="N88" s="16" t="s">
        <v>30</v>
      </c>
      <c r="O88" s="199" t="s">
        <v>6</v>
      </c>
      <c r="P88" s="199"/>
      <c r="Q88" s="15" t="s">
        <v>13</v>
      </c>
      <c r="R88" s="203">
        <v>10</v>
      </c>
      <c r="S88" s="203"/>
      <c r="T88" s="16" t="s">
        <v>30</v>
      </c>
      <c r="U88" s="215" t="str">
        <f>'トーナメント表'!D74</f>
        <v>白二ドリームズ</v>
      </c>
      <c r="V88" s="215"/>
      <c r="W88" s="215"/>
      <c r="X88" s="216"/>
    </row>
    <row r="89" spans="1:24" ht="16.5" customHeight="1">
      <c r="A89" s="7" t="s">
        <v>44</v>
      </c>
      <c r="B89" s="236">
        <f>E88</f>
        <v>0.6319444444444444</v>
      </c>
      <c r="C89" s="224"/>
      <c r="D89" s="29" t="s">
        <v>28</v>
      </c>
      <c r="E89" s="225">
        <v>0.6354166666666666</v>
      </c>
      <c r="F89" s="226"/>
      <c r="G89" s="201" t="str">
        <f>'トーナメント表'!D54</f>
        <v>岩西草野ガッツ</v>
      </c>
      <c r="H89" s="202"/>
      <c r="I89" s="202"/>
      <c r="J89" s="202"/>
      <c r="K89" s="15" t="s">
        <v>13</v>
      </c>
      <c r="L89" s="203">
        <v>5</v>
      </c>
      <c r="M89" s="203"/>
      <c r="N89" s="16" t="s">
        <v>30</v>
      </c>
      <c r="O89" s="199" t="s">
        <v>6</v>
      </c>
      <c r="P89" s="199"/>
      <c r="Q89" s="15" t="s">
        <v>13</v>
      </c>
      <c r="R89" s="203">
        <v>11</v>
      </c>
      <c r="S89" s="203"/>
      <c r="T89" s="16" t="s">
        <v>30</v>
      </c>
      <c r="U89" s="215" t="str">
        <f>'トーナメント表'!D58</f>
        <v>館ミュートス</v>
      </c>
      <c r="V89" s="215"/>
      <c r="W89" s="215"/>
      <c r="X89" s="216"/>
    </row>
    <row r="90" spans="1:24" ht="16.5" customHeight="1">
      <c r="A90" s="7" t="s">
        <v>45</v>
      </c>
      <c r="B90" s="236">
        <f>E89</f>
        <v>0.6354166666666666</v>
      </c>
      <c r="C90" s="224"/>
      <c r="D90" s="29" t="s">
        <v>28</v>
      </c>
      <c r="E90" s="225">
        <v>0.638888888888889</v>
      </c>
      <c r="F90" s="226"/>
      <c r="G90" s="211" t="str">
        <f>'トーナメント表'!D56</f>
        <v>Ｐｃｈａｎウイングス</v>
      </c>
      <c r="H90" s="212"/>
      <c r="I90" s="212"/>
      <c r="J90" s="212"/>
      <c r="K90" s="15" t="s">
        <v>13</v>
      </c>
      <c r="L90" s="203">
        <v>9</v>
      </c>
      <c r="M90" s="203"/>
      <c r="N90" s="16" t="s">
        <v>30</v>
      </c>
      <c r="O90" s="199" t="s">
        <v>6</v>
      </c>
      <c r="P90" s="199"/>
      <c r="Q90" s="15" t="s">
        <v>13</v>
      </c>
      <c r="R90" s="203">
        <v>10</v>
      </c>
      <c r="S90" s="203"/>
      <c r="T90" s="16" t="s">
        <v>30</v>
      </c>
      <c r="U90" s="215" t="str">
        <f>'トーナメント表'!D58</f>
        <v>館ミュートス</v>
      </c>
      <c r="V90" s="215"/>
      <c r="W90" s="215"/>
      <c r="X90" s="216"/>
    </row>
    <row r="91" spans="1:24" ht="16.5" customHeight="1">
      <c r="A91" s="7"/>
      <c r="B91" s="279" t="s">
        <v>87</v>
      </c>
      <c r="C91" s="280"/>
      <c r="D91" s="280"/>
      <c r="E91" s="280"/>
      <c r="F91" s="281"/>
      <c r="G91" s="13"/>
      <c r="H91" s="14"/>
      <c r="I91" s="14"/>
      <c r="J91" s="14"/>
      <c r="K91" s="15"/>
      <c r="L91" s="17"/>
      <c r="M91" s="17"/>
      <c r="N91" s="16"/>
      <c r="O91" s="17"/>
      <c r="P91" s="17"/>
      <c r="Q91" s="15"/>
      <c r="R91" s="17"/>
      <c r="S91" s="17"/>
      <c r="T91" s="16"/>
      <c r="U91" s="20"/>
      <c r="V91" s="20"/>
      <c r="W91" s="20"/>
      <c r="X91" s="21"/>
    </row>
    <row r="92" spans="1:24" ht="12" customHeight="1">
      <c r="A92" s="204" t="s">
        <v>46</v>
      </c>
      <c r="B92" s="31" t="s">
        <v>86</v>
      </c>
      <c r="C92" s="28"/>
      <c r="D92" s="29"/>
      <c r="E92" s="11"/>
      <c r="F92" s="30"/>
      <c r="G92" s="211" t="str">
        <f>IF(L41&gt;R41,G41,IF(L41&lt;R41,U41,"南１６勝者"))</f>
        <v>館ミュートス</v>
      </c>
      <c r="H92" s="212"/>
      <c r="I92" s="212"/>
      <c r="J92" s="212"/>
      <c r="K92" s="199" t="s">
        <v>13</v>
      </c>
      <c r="L92" s="203">
        <v>8</v>
      </c>
      <c r="M92" s="203"/>
      <c r="N92" s="199" t="s">
        <v>30</v>
      </c>
      <c r="O92" s="199" t="s">
        <v>6</v>
      </c>
      <c r="P92" s="199"/>
      <c r="Q92" s="199" t="s">
        <v>13</v>
      </c>
      <c r="R92" s="203">
        <v>5</v>
      </c>
      <c r="S92" s="203"/>
      <c r="T92" s="199" t="s">
        <v>30</v>
      </c>
      <c r="U92" s="215" t="str">
        <f>IF(L136&gt;R136,G136,IF(L136&lt;R136,U136,"北１６勝者"))</f>
        <v>白二ドリームズ</v>
      </c>
      <c r="V92" s="215"/>
      <c r="W92" s="215"/>
      <c r="X92" s="216"/>
    </row>
    <row r="93" spans="1:24" ht="12" customHeight="1">
      <c r="A93" s="205"/>
      <c r="B93" s="209">
        <v>0.6458333333333334</v>
      </c>
      <c r="C93" s="210"/>
      <c r="D93" s="32" t="s">
        <v>28</v>
      </c>
      <c r="E93" s="228">
        <v>0.6527777777777778</v>
      </c>
      <c r="F93" s="229"/>
      <c r="G93" s="213"/>
      <c r="H93" s="214"/>
      <c r="I93" s="214"/>
      <c r="J93" s="214"/>
      <c r="K93" s="200"/>
      <c r="L93" s="198"/>
      <c r="M93" s="198"/>
      <c r="N93" s="200"/>
      <c r="O93" s="200"/>
      <c r="P93" s="200"/>
      <c r="Q93" s="200"/>
      <c r="R93" s="198"/>
      <c r="S93" s="198"/>
      <c r="T93" s="200"/>
      <c r="U93" s="217"/>
      <c r="V93" s="217"/>
      <c r="W93" s="217"/>
      <c r="X93" s="218"/>
    </row>
    <row r="94" spans="1:24" ht="16.5" customHeight="1">
      <c r="A94" s="7"/>
      <c r="B94" s="230">
        <v>0.6666666666666666</v>
      </c>
      <c r="C94" s="231"/>
      <c r="D94" s="5" t="s">
        <v>28</v>
      </c>
      <c r="E94" s="231"/>
      <c r="F94" s="232"/>
      <c r="G94" s="238" t="s">
        <v>24</v>
      </c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40"/>
    </row>
    <row r="95" spans="1:24" ht="16.5" customHeight="1">
      <c r="A95" s="7"/>
      <c r="B95" s="230"/>
      <c r="C95" s="231"/>
      <c r="D95" s="5" t="s">
        <v>28</v>
      </c>
      <c r="E95" s="231">
        <f>E45</f>
        <v>0.7048611111111112</v>
      </c>
      <c r="F95" s="232"/>
      <c r="G95" s="233" t="s">
        <v>22</v>
      </c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5"/>
    </row>
    <row r="96" spans="1:24" ht="21.75" customHeight="1">
      <c r="A96" s="277" t="s">
        <v>169</v>
      </c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</row>
    <row r="97" spans="1:24" ht="18.75" customHeight="1">
      <c r="A97" s="258" t="s">
        <v>10</v>
      </c>
      <c r="B97" s="258"/>
      <c r="C97" s="258"/>
      <c r="D97" s="258"/>
      <c r="E97" s="258"/>
      <c r="F97" s="258"/>
      <c r="G97" s="258" t="s">
        <v>11</v>
      </c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</row>
    <row r="98" spans="1:24" ht="18.75" customHeight="1">
      <c r="A98" s="258"/>
      <c r="B98" s="258"/>
      <c r="C98" s="258"/>
      <c r="D98" s="258"/>
      <c r="E98" s="258"/>
      <c r="F98" s="258"/>
      <c r="G98" s="258" t="s">
        <v>26</v>
      </c>
      <c r="H98" s="258"/>
      <c r="I98" s="258"/>
      <c r="J98" s="258"/>
      <c r="K98" s="258"/>
      <c r="L98" s="258"/>
      <c r="M98" s="258"/>
      <c r="N98" s="258"/>
      <c r="O98" s="258"/>
      <c r="P98" s="258" t="s">
        <v>27</v>
      </c>
      <c r="Q98" s="258"/>
      <c r="R98" s="258"/>
      <c r="S98" s="258"/>
      <c r="T98" s="258"/>
      <c r="U98" s="258"/>
      <c r="V98" s="258"/>
      <c r="W98" s="258"/>
      <c r="X98" s="258"/>
    </row>
    <row r="99" spans="1:24" ht="18.75" customHeight="1">
      <c r="A99" s="7"/>
      <c r="B99" s="230">
        <v>0.3541666666666667</v>
      </c>
      <c r="C99" s="231"/>
      <c r="D99" s="5" t="s">
        <v>28</v>
      </c>
      <c r="E99" s="231">
        <v>0.3854166666666667</v>
      </c>
      <c r="F99" s="244"/>
      <c r="G99" s="233" t="str">
        <f>G4</f>
        <v>割当練習（各チーム１５分間）</v>
      </c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5"/>
    </row>
    <row r="100" spans="1:24" ht="18.75" customHeight="1">
      <c r="A100" s="8"/>
      <c r="B100" s="230"/>
      <c r="C100" s="254"/>
      <c r="D100" s="5"/>
      <c r="E100" s="231"/>
      <c r="F100" s="244"/>
      <c r="G100" s="233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5"/>
    </row>
    <row r="101" spans="1:24" ht="18.75" customHeight="1">
      <c r="A101" s="8"/>
      <c r="B101" s="230">
        <v>0.3888888888888889</v>
      </c>
      <c r="C101" s="254"/>
      <c r="D101" s="5" t="s">
        <v>28</v>
      </c>
      <c r="E101" s="231"/>
      <c r="F101" s="244"/>
      <c r="G101" s="271" t="s">
        <v>12</v>
      </c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3"/>
    </row>
    <row r="102" spans="1:24" ht="18.75" customHeight="1">
      <c r="A102" s="8" t="s">
        <v>29</v>
      </c>
      <c r="B102" s="230">
        <v>0.3958333333333333</v>
      </c>
      <c r="C102" s="254"/>
      <c r="D102" s="5" t="s">
        <v>28</v>
      </c>
      <c r="E102" s="231">
        <v>0.40208333333333335</v>
      </c>
      <c r="F102" s="244"/>
      <c r="G102" s="252" t="str">
        <f>レギュリーグ!B34</f>
        <v>ＷＡＮＯドリームズα</v>
      </c>
      <c r="H102" s="253"/>
      <c r="I102" s="253"/>
      <c r="J102" s="253"/>
      <c r="K102" s="9" t="s">
        <v>13</v>
      </c>
      <c r="L102" s="255">
        <v>7</v>
      </c>
      <c r="M102" s="255"/>
      <c r="N102" s="10" t="s">
        <v>30</v>
      </c>
      <c r="O102" s="239" t="s">
        <v>6</v>
      </c>
      <c r="P102" s="239"/>
      <c r="Q102" s="9" t="s">
        <v>13</v>
      </c>
      <c r="R102" s="255">
        <v>10</v>
      </c>
      <c r="S102" s="255"/>
      <c r="T102" s="10" t="s">
        <v>30</v>
      </c>
      <c r="U102" s="250" t="str">
        <f>レギュリーグ!B36</f>
        <v>笹岡ビクトリー</v>
      </c>
      <c r="V102" s="250"/>
      <c r="W102" s="250"/>
      <c r="X102" s="251"/>
    </row>
    <row r="103" spans="1:24" ht="18.75" customHeight="1">
      <c r="A103" s="8" t="s">
        <v>14</v>
      </c>
      <c r="B103" s="230">
        <f aca="true" t="shared" si="4" ref="B103:B113">E102</f>
        <v>0.40208333333333335</v>
      </c>
      <c r="C103" s="254"/>
      <c r="D103" s="5" t="s">
        <v>28</v>
      </c>
      <c r="E103" s="231">
        <v>0.4083333333333334</v>
      </c>
      <c r="F103" s="244"/>
      <c r="G103" s="246" t="str">
        <f>レギュリーグ!B44</f>
        <v>いいたて草野ガッツ</v>
      </c>
      <c r="H103" s="247"/>
      <c r="I103" s="247"/>
      <c r="J103" s="247"/>
      <c r="K103" s="9" t="s">
        <v>13</v>
      </c>
      <c r="L103" s="255">
        <v>11</v>
      </c>
      <c r="M103" s="255"/>
      <c r="N103" s="10" t="s">
        <v>30</v>
      </c>
      <c r="O103" s="239" t="s">
        <v>6</v>
      </c>
      <c r="P103" s="239"/>
      <c r="Q103" s="9" t="s">
        <v>13</v>
      </c>
      <c r="R103" s="255">
        <v>10</v>
      </c>
      <c r="S103" s="255"/>
      <c r="T103" s="10" t="s">
        <v>30</v>
      </c>
      <c r="U103" s="250" t="str">
        <f>レギュリーグ!B46</f>
        <v>ブルースターキング</v>
      </c>
      <c r="V103" s="250"/>
      <c r="W103" s="250"/>
      <c r="X103" s="251"/>
    </row>
    <row r="104" spans="1:24" ht="18.75" customHeight="1">
      <c r="A104" s="8" t="s">
        <v>15</v>
      </c>
      <c r="B104" s="230">
        <f t="shared" si="4"/>
        <v>0.4083333333333334</v>
      </c>
      <c r="C104" s="231"/>
      <c r="D104" s="5" t="s">
        <v>28</v>
      </c>
      <c r="E104" s="231">
        <v>0.414583333333333</v>
      </c>
      <c r="F104" s="244"/>
      <c r="G104" s="252" t="str">
        <f>レギュリーグ!B54</f>
        <v>ソウルチャレンジャー</v>
      </c>
      <c r="H104" s="253"/>
      <c r="I104" s="253"/>
      <c r="J104" s="253"/>
      <c r="K104" s="9" t="s">
        <v>13</v>
      </c>
      <c r="L104" s="255">
        <v>11</v>
      </c>
      <c r="M104" s="255"/>
      <c r="N104" s="10" t="s">
        <v>30</v>
      </c>
      <c r="O104" s="239" t="s">
        <v>6</v>
      </c>
      <c r="P104" s="239"/>
      <c r="Q104" s="9" t="s">
        <v>13</v>
      </c>
      <c r="R104" s="255">
        <v>1</v>
      </c>
      <c r="S104" s="255"/>
      <c r="T104" s="10" t="s">
        <v>30</v>
      </c>
      <c r="U104" s="250" t="str">
        <f>レギュリーグ!B56</f>
        <v>須賀川ゴジラキッズＤＢＣ</v>
      </c>
      <c r="V104" s="250"/>
      <c r="W104" s="250"/>
      <c r="X104" s="251"/>
    </row>
    <row r="105" spans="1:24" ht="18.75" customHeight="1">
      <c r="A105" s="8" t="s">
        <v>16</v>
      </c>
      <c r="B105" s="230">
        <f t="shared" si="4"/>
        <v>0.414583333333333</v>
      </c>
      <c r="C105" s="254"/>
      <c r="D105" s="5" t="s">
        <v>28</v>
      </c>
      <c r="E105" s="231">
        <v>0.420833333333333</v>
      </c>
      <c r="F105" s="244"/>
      <c r="G105" s="256" t="str">
        <f>レギュリーグ!B38</f>
        <v>岩沼西ファイターズＢ</v>
      </c>
      <c r="H105" s="257"/>
      <c r="I105" s="257"/>
      <c r="J105" s="257"/>
      <c r="K105" s="9" t="s">
        <v>13</v>
      </c>
      <c r="L105" s="255">
        <v>0</v>
      </c>
      <c r="M105" s="255"/>
      <c r="N105" s="10" t="s">
        <v>30</v>
      </c>
      <c r="O105" s="239" t="s">
        <v>6</v>
      </c>
      <c r="P105" s="239"/>
      <c r="Q105" s="9" t="s">
        <v>13</v>
      </c>
      <c r="R105" s="255">
        <v>12</v>
      </c>
      <c r="S105" s="255"/>
      <c r="T105" s="10" t="s">
        <v>30</v>
      </c>
      <c r="U105" s="250" t="str">
        <f>レギュリーグ!B40</f>
        <v>水戸サンダース</v>
      </c>
      <c r="V105" s="250"/>
      <c r="W105" s="250"/>
      <c r="X105" s="251"/>
    </row>
    <row r="106" spans="1:24" ht="18.75" customHeight="1">
      <c r="A106" s="8" t="s">
        <v>17</v>
      </c>
      <c r="B106" s="230">
        <f t="shared" si="4"/>
        <v>0.420833333333333</v>
      </c>
      <c r="C106" s="254"/>
      <c r="D106" s="5" t="s">
        <v>28</v>
      </c>
      <c r="E106" s="231">
        <v>0.427083333333333</v>
      </c>
      <c r="F106" s="244"/>
      <c r="G106" s="252" t="str">
        <f>レギュリーグ!B48</f>
        <v>大衡ファイターズ</v>
      </c>
      <c r="H106" s="253"/>
      <c r="I106" s="253"/>
      <c r="J106" s="253"/>
      <c r="K106" s="9" t="s">
        <v>13</v>
      </c>
      <c r="L106" s="255">
        <v>6</v>
      </c>
      <c r="M106" s="255"/>
      <c r="N106" s="10" t="s">
        <v>30</v>
      </c>
      <c r="O106" s="239" t="s">
        <v>6</v>
      </c>
      <c r="P106" s="239"/>
      <c r="Q106" s="9" t="s">
        <v>13</v>
      </c>
      <c r="R106" s="255">
        <v>9</v>
      </c>
      <c r="S106" s="255"/>
      <c r="T106" s="10" t="s">
        <v>30</v>
      </c>
      <c r="U106" s="250" t="str">
        <f>レギュリーグ!B50</f>
        <v>水戸サンダースＳＰ</v>
      </c>
      <c r="V106" s="250"/>
      <c r="W106" s="250"/>
      <c r="X106" s="251"/>
    </row>
    <row r="107" spans="1:24" ht="18.75" customHeight="1">
      <c r="A107" s="8" t="s">
        <v>18</v>
      </c>
      <c r="B107" s="230">
        <f t="shared" si="4"/>
        <v>0.427083333333333</v>
      </c>
      <c r="C107" s="254"/>
      <c r="D107" s="5" t="s">
        <v>28</v>
      </c>
      <c r="E107" s="231">
        <v>0.433333333333334</v>
      </c>
      <c r="F107" s="244"/>
      <c r="G107" s="252" t="str">
        <f>レギュリーグ!B58</f>
        <v>城西レッドウイングス</v>
      </c>
      <c r="H107" s="253"/>
      <c r="I107" s="253"/>
      <c r="J107" s="253"/>
      <c r="K107" s="9" t="s">
        <v>13</v>
      </c>
      <c r="L107" s="255">
        <v>6</v>
      </c>
      <c r="M107" s="255"/>
      <c r="N107" s="10" t="s">
        <v>30</v>
      </c>
      <c r="O107" s="239" t="s">
        <v>6</v>
      </c>
      <c r="P107" s="239"/>
      <c r="Q107" s="9" t="s">
        <v>13</v>
      </c>
      <c r="R107" s="255">
        <v>9</v>
      </c>
      <c r="S107" s="255"/>
      <c r="T107" s="10" t="s">
        <v>30</v>
      </c>
      <c r="U107" s="250" t="str">
        <f>レギュリーグ!B60</f>
        <v>Ｐｃｈａｎｓ</v>
      </c>
      <c r="V107" s="250"/>
      <c r="W107" s="250"/>
      <c r="X107" s="251"/>
    </row>
    <row r="108" spans="1:24" ht="18.75" customHeight="1">
      <c r="A108" s="8" t="s">
        <v>19</v>
      </c>
      <c r="B108" s="230">
        <f t="shared" si="4"/>
        <v>0.433333333333334</v>
      </c>
      <c r="C108" s="254"/>
      <c r="D108" s="5" t="s">
        <v>28</v>
      </c>
      <c r="E108" s="231">
        <v>0.439583333333334</v>
      </c>
      <c r="F108" s="244"/>
      <c r="G108" s="256" t="str">
        <f>レギュリーグ!B34</f>
        <v>ＷＡＮＯドリームズα</v>
      </c>
      <c r="H108" s="257"/>
      <c r="I108" s="257"/>
      <c r="J108" s="257"/>
      <c r="K108" s="9" t="s">
        <v>13</v>
      </c>
      <c r="L108" s="255">
        <v>10</v>
      </c>
      <c r="M108" s="255"/>
      <c r="N108" s="10" t="s">
        <v>30</v>
      </c>
      <c r="O108" s="239" t="s">
        <v>6</v>
      </c>
      <c r="P108" s="239"/>
      <c r="Q108" s="9" t="s">
        <v>13</v>
      </c>
      <c r="R108" s="255">
        <v>6</v>
      </c>
      <c r="S108" s="255"/>
      <c r="T108" s="10" t="s">
        <v>30</v>
      </c>
      <c r="U108" s="221" t="str">
        <f>レギュリーグ!B38</f>
        <v>岩沼西ファイターズＢ</v>
      </c>
      <c r="V108" s="221"/>
      <c r="W108" s="221"/>
      <c r="X108" s="222"/>
    </row>
    <row r="109" spans="1:24" ht="18.75" customHeight="1">
      <c r="A109" s="8" t="s">
        <v>20</v>
      </c>
      <c r="B109" s="230">
        <f t="shared" si="4"/>
        <v>0.439583333333334</v>
      </c>
      <c r="C109" s="254"/>
      <c r="D109" s="5" t="s">
        <v>28</v>
      </c>
      <c r="E109" s="231">
        <v>0.445833333333334</v>
      </c>
      <c r="F109" s="244"/>
      <c r="G109" s="256" t="str">
        <f>レギュリーグ!B44</f>
        <v>いいたて草野ガッツ</v>
      </c>
      <c r="H109" s="257"/>
      <c r="I109" s="257"/>
      <c r="J109" s="257"/>
      <c r="K109" s="9" t="s">
        <v>13</v>
      </c>
      <c r="L109" s="255">
        <v>4</v>
      </c>
      <c r="M109" s="255"/>
      <c r="N109" s="10" t="s">
        <v>30</v>
      </c>
      <c r="O109" s="239" t="s">
        <v>6</v>
      </c>
      <c r="P109" s="239"/>
      <c r="Q109" s="9" t="s">
        <v>13</v>
      </c>
      <c r="R109" s="255">
        <v>10</v>
      </c>
      <c r="S109" s="255"/>
      <c r="T109" s="10" t="s">
        <v>30</v>
      </c>
      <c r="U109" s="221" t="str">
        <f>レギュリーグ!B48</f>
        <v>大衡ファイターズ</v>
      </c>
      <c r="V109" s="221"/>
      <c r="W109" s="221"/>
      <c r="X109" s="222"/>
    </row>
    <row r="110" spans="1:24" ht="18.75" customHeight="1">
      <c r="A110" s="8" t="s">
        <v>21</v>
      </c>
      <c r="B110" s="230">
        <f t="shared" si="4"/>
        <v>0.445833333333334</v>
      </c>
      <c r="C110" s="231"/>
      <c r="D110" s="5" t="s">
        <v>28</v>
      </c>
      <c r="E110" s="231">
        <v>0.452083333333334</v>
      </c>
      <c r="F110" s="244"/>
      <c r="G110" s="256" t="str">
        <f>レギュリーグ!B54</f>
        <v>ソウルチャレンジャー</v>
      </c>
      <c r="H110" s="257"/>
      <c r="I110" s="257"/>
      <c r="J110" s="257"/>
      <c r="K110" s="9" t="s">
        <v>13</v>
      </c>
      <c r="L110" s="255">
        <v>8</v>
      </c>
      <c r="M110" s="255"/>
      <c r="N110" s="10" t="s">
        <v>30</v>
      </c>
      <c r="O110" s="239" t="s">
        <v>6</v>
      </c>
      <c r="P110" s="239"/>
      <c r="Q110" s="9" t="s">
        <v>13</v>
      </c>
      <c r="R110" s="255">
        <v>9</v>
      </c>
      <c r="S110" s="255"/>
      <c r="T110" s="10" t="s">
        <v>30</v>
      </c>
      <c r="U110" s="221" t="str">
        <f>レギュリーグ!B58</f>
        <v>城西レッドウイングス</v>
      </c>
      <c r="V110" s="221"/>
      <c r="W110" s="221"/>
      <c r="X110" s="222"/>
    </row>
    <row r="111" spans="1:24" ht="18.75" customHeight="1">
      <c r="A111" s="8" t="s">
        <v>32</v>
      </c>
      <c r="B111" s="230">
        <f t="shared" si="4"/>
        <v>0.452083333333334</v>
      </c>
      <c r="C111" s="254"/>
      <c r="D111" s="5" t="s">
        <v>28</v>
      </c>
      <c r="E111" s="231">
        <v>0.458333333333334</v>
      </c>
      <c r="F111" s="244"/>
      <c r="G111" s="252" t="str">
        <f>レギュリーグ!B36</f>
        <v>笹岡ビクトリー</v>
      </c>
      <c r="H111" s="253"/>
      <c r="I111" s="253"/>
      <c r="J111" s="253"/>
      <c r="K111" s="9" t="s">
        <v>13</v>
      </c>
      <c r="L111" s="255">
        <v>3</v>
      </c>
      <c r="M111" s="255"/>
      <c r="N111" s="10" t="s">
        <v>30</v>
      </c>
      <c r="O111" s="239" t="s">
        <v>6</v>
      </c>
      <c r="P111" s="239"/>
      <c r="Q111" s="9" t="s">
        <v>13</v>
      </c>
      <c r="R111" s="255">
        <v>11</v>
      </c>
      <c r="S111" s="255"/>
      <c r="T111" s="10" t="s">
        <v>30</v>
      </c>
      <c r="U111" s="250" t="str">
        <f>レギュリーグ!B40</f>
        <v>水戸サンダース</v>
      </c>
      <c r="V111" s="250"/>
      <c r="W111" s="250"/>
      <c r="X111" s="251"/>
    </row>
    <row r="112" spans="1:24" ht="18.75" customHeight="1">
      <c r="A112" s="23" t="s">
        <v>33</v>
      </c>
      <c r="B112" s="236">
        <f t="shared" si="4"/>
        <v>0.458333333333334</v>
      </c>
      <c r="C112" s="225"/>
      <c r="D112" s="12" t="s">
        <v>28</v>
      </c>
      <c r="E112" s="231">
        <v>0.464583333333334</v>
      </c>
      <c r="F112" s="244"/>
      <c r="G112" s="252" t="str">
        <f>レギュリーグ!B46</f>
        <v>ブルースターキング</v>
      </c>
      <c r="H112" s="253"/>
      <c r="I112" s="253"/>
      <c r="J112" s="253"/>
      <c r="K112" s="9" t="s">
        <v>13</v>
      </c>
      <c r="L112" s="203">
        <v>6</v>
      </c>
      <c r="M112" s="203"/>
      <c r="N112" s="16" t="s">
        <v>30</v>
      </c>
      <c r="O112" s="199" t="s">
        <v>6</v>
      </c>
      <c r="P112" s="199"/>
      <c r="Q112" s="15" t="s">
        <v>13</v>
      </c>
      <c r="R112" s="203">
        <v>10</v>
      </c>
      <c r="S112" s="203"/>
      <c r="T112" s="10" t="s">
        <v>30</v>
      </c>
      <c r="U112" s="250" t="str">
        <f>レギュリーグ!B50</f>
        <v>水戸サンダースＳＰ</v>
      </c>
      <c r="V112" s="250"/>
      <c r="W112" s="250"/>
      <c r="X112" s="251"/>
    </row>
    <row r="113" spans="1:24" ht="18.75" customHeight="1">
      <c r="A113" s="23" t="s">
        <v>34</v>
      </c>
      <c r="B113" s="248">
        <f t="shared" si="4"/>
        <v>0.464583333333334</v>
      </c>
      <c r="C113" s="249"/>
      <c r="D113" s="12" t="s">
        <v>28</v>
      </c>
      <c r="E113" s="231">
        <v>0.470833333333334</v>
      </c>
      <c r="F113" s="244"/>
      <c r="G113" s="252" t="str">
        <f>レギュリーグ!B56</f>
        <v>須賀川ゴジラキッズＤＢＣ</v>
      </c>
      <c r="H113" s="253"/>
      <c r="I113" s="253"/>
      <c r="J113" s="253"/>
      <c r="K113" s="9" t="s">
        <v>13</v>
      </c>
      <c r="L113" s="203">
        <v>4</v>
      </c>
      <c r="M113" s="203"/>
      <c r="N113" s="16" t="s">
        <v>30</v>
      </c>
      <c r="O113" s="199" t="s">
        <v>6</v>
      </c>
      <c r="P113" s="199"/>
      <c r="Q113" s="15" t="s">
        <v>13</v>
      </c>
      <c r="R113" s="203">
        <v>11</v>
      </c>
      <c r="S113" s="203"/>
      <c r="T113" s="10" t="s">
        <v>30</v>
      </c>
      <c r="U113" s="250" t="str">
        <f>レギュリーグ!B60</f>
        <v>Ｐｃｈａｎｓ</v>
      </c>
      <c r="V113" s="250"/>
      <c r="W113" s="250"/>
      <c r="X113" s="251"/>
    </row>
    <row r="114" spans="1:24" ht="18.75" customHeight="1">
      <c r="A114" s="23" t="s">
        <v>76</v>
      </c>
      <c r="B114" s="248">
        <f>E113</f>
        <v>0.470833333333334</v>
      </c>
      <c r="C114" s="249"/>
      <c r="D114" s="12" t="s">
        <v>28</v>
      </c>
      <c r="E114" s="231">
        <v>0.477083333333334</v>
      </c>
      <c r="F114" s="244"/>
      <c r="G114" s="252" t="str">
        <f>レギュリーグ!B34</f>
        <v>ＷＡＮＯドリームズα</v>
      </c>
      <c r="H114" s="253"/>
      <c r="I114" s="253"/>
      <c r="J114" s="253"/>
      <c r="K114" s="9" t="s">
        <v>13</v>
      </c>
      <c r="L114" s="203">
        <v>1</v>
      </c>
      <c r="M114" s="203"/>
      <c r="N114" s="16" t="s">
        <v>30</v>
      </c>
      <c r="O114" s="199" t="s">
        <v>6</v>
      </c>
      <c r="P114" s="199"/>
      <c r="Q114" s="15" t="s">
        <v>13</v>
      </c>
      <c r="R114" s="203">
        <v>11</v>
      </c>
      <c r="S114" s="203"/>
      <c r="T114" s="10" t="s">
        <v>30</v>
      </c>
      <c r="U114" s="250" t="str">
        <f>レギュリーグ!B40</f>
        <v>水戸サンダース</v>
      </c>
      <c r="V114" s="250"/>
      <c r="W114" s="250"/>
      <c r="X114" s="251"/>
    </row>
    <row r="115" spans="1:24" ht="18.75" customHeight="1">
      <c r="A115" s="23" t="s">
        <v>77</v>
      </c>
      <c r="B115" s="248">
        <f>E114</f>
        <v>0.477083333333334</v>
      </c>
      <c r="C115" s="249"/>
      <c r="D115" s="12" t="s">
        <v>28</v>
      </c>
      <c r="E115" s="231">
        <v>0.483333333333334</v>
      </c>
      <c r="F115" s="244"/>
      <c r="G115" s="252" t="str">
        <f>レギュリーグ!B44</f>
        <v>いいたて草野ガッツ</v>
      </c>
      <c r="H115" s="253"/>
      <c r="I115" s="253"/>
      <c r="J115" s="253"/>
      <c r="K115" s="9" t="s">
        <v>13</v>
      </c>
      <c r="L115" s="203">
        <v>3</v>
      </c>
      <c r="M115" s="203"/>
      <c r="N115" s="16" t="s">
        <v>30</v>
      </c>
      <c r="O115" s="199" t="s">
        <v>6</v>
      </c>
      <c r="P115" s="199"/>
      <c r="Q115" s="15" t="s">
        <v>13</v>
      </c>
      <c r="R115" s="203">
        <v>11</v>
      </c>
      <c r="S115" s="203"/>
      <c r="T115" s="10" t="s">
        <v>30</v>
      </c>
      <c r="U115" s="250" t="str">
        <f>レギュリーグ!B50</f>
        <v>水戸サンダースＳＰ</v>
      </c>
      <c r="V115" s="250"/>
      <c r="W115" s="250"/>
      <c r="X115" s="251"/>
    </row>
    <row r="116" spans="1:24" ht="18.75" customHeight="1">
      <c r="A116" s="23" t="s">
        <v>78</v>
      </c>
      <c r="B116" s="248">
        <f>E115</f>
        <v>0.483333333333334</v>
      </c>
      <c r="C116" s="249"/>
      <c r="D116" s="12" t="s">
        <v>28</v>
      </c>
      <c r="E116" s="231">
        <v>0.489583333333334</v>
      </c>
      <c r="F116" s="244"/>
      <c r="G116" s="252" t="str">
        <f>レギュリーグ!B54</f>
        <v>ソウルチャレンジャー</v>
      </c>
      <c r="H116" s="253"/>
      <c r="I116" s="253"/>
      <c r="J116" s="253"/>
      <c r="K116" s="9" t="s">
        <v>13</v>
      </c>
      <c r="L116" s="203">
        <v>4</v>
      </c>
      <c r="M116" s="203"/>
      <c r="N116" s="16" t="s">
        <v>30</v>
      </c>
      <c r="O116" s="199" t="s">
        <v>6</v>
      </c>
      <c r="P116" s="199"/>
      <c r="Q116" s="15" t="s">
        <v>13</v>
      </c>
      <c r="R116" s="203">
        <v>10</v>
      </c>
      <c r="S116" s="203"/>
      <c r="T116" s="10" t="s">
        <v>30</v>
      </c>
      <c r="U116" s="250" t="str">
        <f>レギュリーグ!B60</f>
        <v>Ｐｃｈａｎｓ</v>
      </c>
      <c r="V116" s="250"/>
      <c r="W116" s="250"/>
      <c r="X116" s="251"/>
    </row>
    <row r="117" spans="1:24" ht="18.75" customHeight="1">
      <c r="A117" s="23" t="s">
        <v>79</v>
      </c>
      <c r="B117" s="248">
        <f>E116</f>
        <v>0.489583333333334</v>
      </c>
      <c r="C117" s="249"/>
      <c r="D117" s="12" t="s">
        <v>28</v>
      </c>
      <c r="E117" s="231">
        <v>0.495833333333334</v>
      </c>
      <c r="F117" s="244"/>
      <c r="G117" s="252" t="str">
        <f>レギュリーグ!B56</f>
        <v>須賀川ゴジラキッズＤＢＣ</v>
      </c>
      <c r="H117" s="253"/>
      <c r="I117" s="253"/>
      <c r="J117" s="253"/>
      <c r="K117" s="9" t="s">
        <v>13</v>
      </c>
      <c r="L117" s="203">
        <v>6</v>
      </c>
      <c r="M117" s="203"/>
      <c r="N117" s="16" t="s">
        <v>30</v>
      </c>
      <c r="O117" s="199" t="s">
        <v>6</v>
      </c>
      <c r="P117" s="199"/>
      <c r="Q117" s="15" t="s">
        <v>13</v>
      </c>
      <c r="R117" s="203">
        <v>10</v>
      </c>
      <c r="S117" s="203"/>
      <c r="T117" s="10" t="s">
        <v>30</v>
      </c>
      <c r="U117" s="250" t="str">
        <f>レギュリーグ!B58</f>
        <v>城西レッドウイングス</v>
      </c>
      <c r="V117" s="250"/>
      <c r="W117" s="250"/>
      <c r="X117" s="251"/>
    </row>
    <row r="118" spans="1:24" ht="18.75" customHeight="1">
      <c r="A118" s="206" t="str">
        <f>A23</f>
        <v>昼食・集計・発表・ドリームチーム打合せ</v>
      </c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2"/>
    </row>
    <row r="119" spans="1:24" ht="18.75" customHeight="1">
      <c r="A119" s="23" t="s">
        <v>29</v>
      </c>
      <c r="B119" s="236">
        <v>0.53125</v>
      </c>
      <c r="C119" s="225"/>
      <c r="D119" s="12" t="s">
        <v>28</v>
      </c>
      <c r="E119" s="231">
        <v>0.5375</v>
      </c>
      <c r="F119" s="244"/>
      <c r="G119" s="246" t="str">
        <f>'トーナメント表'!CH28</f>
        <v>ブルースターキング</v>
      </c>
      <c r="H119" s="247"/>
      <c r="I119" s="247"/>
      <c r="J119" s="247"/>
      <c r="K119" s="15" t="s">
        <v>13</v>
      </c>
      <c r="L119" s="203">
        <v>10</v>
      </c>
      <c r="M119" s="203"/>
      <c r="N119" s="16" t="s">
        <v>30</v>
      </c>
      <c r="O119" s="199" t="s">
        <v>6</v>
      </c>
      <c r="P119" s="199"/>
      <c r="Q119" s="15" t="s">
        <v>13</v>
      </c>
      <c r="R119" s="203">
        <v>6</v>
      </c>
      <c r="S119" s="203"/>
      <c r="T119" s="16" t="s">
        <v>30</v>
      </c>
      <c r="U119" s="250" t="str">
        <f>'トーナメント表'!CL28</f>
        <v>ＷＡＮＯドリームズα</v>
      </c>
      <c r="V119" s="250"/>
      <c r="W119" s="250"/>
      <c r="X119" s="251"/>
    </row>
    <row r="120" spans="1:24" ht="18.75" customHeight="1">
      <c r="A120" s="7" t="s">
        <v>51</v>
      </c>
      <c r="B120" s="236">
        <f aca="true" t="shared" si="5" ref="B120:B126">E119</f>
        <v>0.5375</v>
      </c>
      <c r="C120" s="225"/>
      <c r="D120" s="12" t="s">
        <v>28</v>
      </c>
      <c r="E120" s="231">
        <v>0.54375</v>
      </c>
      <c r="F120" s="244"/>
      <c r="G120" s="246" t="str">
        <f>'トーナメント表'!BZ28</f>
        <v>Ａｏｉトップガン</v>
      </c>
      <c r="H120" s="247"/>
      <c r="I120" s="247"/>
      <c r="J120" s="247"/>
      <c r="K120" s="15" t="s">
        <v>13</v>
      </c>
      <c r="L120" s="203">
        <v>7</v>
      </c>
      <c r="M120" s="203"/>
      <c r="N120" s="16" t="s">
        <v>30</v>
      </c>
      <c r="O120" s="199" t="s">
        <v>6</v>
      </c>
      <c r="P120" s="199"/>
      <c r="Q120" s="15" t="s">
        <v>13</v>
      </c>
      <c r="R120" s="203">
        <v>8</v>
      </c>
      <c r="S120" s="203"/>
      <c r="T120" s="16" t="s">
        <v>30</v>
      </c>
      <c r="U120" s="219" t="str">
        <f>'トーナメント表'!CD28</f>
        <v>大衡ファイターズ</v>
      </c>
      <c r="V120" s="219"/>
      <c r="W120" s="219"/>
      <c r="X120" s="220"/>
    </row>
    <row r="121" spans="1:24" ht="18.75" customHeight="1">
      <c r="A121" s="23" t="s">
        <v>52</v>
      </c>
      <c r="B121" s="236">
        <f t="shared" si="5"/>
        <v>0.54375</v>
      </c>
      <c r="C121" s="225"/>
      <c r="D121" s="12" t="s">
        <v>28</v>
      </c>
      <c r="E121" s="231">
        <v>0.55</v>
      </c>
      <c r="F121" s="244"/>
      <c r="G121" s="246" t="str">
        <f>'トーナメント表'!BJ28</f>
        <v>水戸サンダースＧ</v>
      </c>
      <c r="H121" s="247"/>
      <c r="I121" s="247"/>
      <c r="J121" s="247"/>
      <c r="K121" s="15" t="s">
        <v>13</v>
      </c>
      <c r="L121" s="203">
        <v>10</v>
      </c>
      <c r="M121" s="203"/>
      <c r="N121" s="16" t="s">
        <v>30</v>
      </c>
      <c r="O121" s="199" t="s">
        <v>6</v>
      </c>
      <c r="P121" s="199"/>
      <c r="Q121" s="15" t="s">
        <v>13</v>
      </c>
      <c r="R121" s="203">
        <v>6</v>
      </c>
      <c r="S121" s="203"/>
      <c r="T121" s="16" t="s">
        <v>30</v>
      </c>
      <c r="U121" s="219" t="str">
        <f>'トーナメント表'!BN28</f>
        <v>須賀川ゴジラキッズＤＢＣ</v>
      </c>
      <c r="V121" s="219"/>
      <c r="W121" s="219"/>
      <c r="X121" s="220"/>
    </row>
    <row r="122" spans="1:24" ht="18.75" customHeight="1">
      <c r="A122" s="7" t="s">
        <v>53</v>
      </c>
      <c r="B122" s="236">
        <f t="shared" si="5"/>
        <v>0.55</v>
      </c>
      <c r="C122" s="225"/>
      <c r="D122" s="12" t="s">
        <v>28</v>
      </c>
      <c r="E122" s="231">
        <v>0.55625</v>
      </c>
      <c r="F122" s="244"/>
      <c r="G122" s="246" t="str">
        <f>'トーナメント表'!BB28</f>
        <v>いいたて草野ガッツ</v>
      </c>
      <c r="H122" s="247"/>
      <c r="I122" s="247"/>
      <c r="J122" s="247"/>
      <c r="K122" s="15" t="s">
        <v>13</v>
      </c>
      <c r="L122" s="203">
        <v>0</v>
      </c>
      <c r="M122" s="203"/>
      <c r="N122" s="16" t="s">
        <v>30</v>
      </c>
      <c r="O122" s="199" t="s">
        <v>6</v>
      </c>
      <c r="P122" s="199"/>
      <c r="Q122" s="15" t="s">
        <v>13</v>
      </c>
      <c r="R122" s="203">
        <v>10</v>
      </c>
      <c r="S122" s="203"/>
      <c r="T122" s="16" t="s">
        <v>30</v>
      </c>
      <c r="U122" s="250" t="str">
        <f>'トーナメント表'!BF28</f>
        <v>館ジャングルー</v>
      </c>
      <c r="V122" s="250"/>
      <c r="W122" s="250"/>
      <c r="X122" s="251"/>
    </row>
    <row r="123" spans="1:24" ht="18.75" customHeight="1">
      <c r="A123" s="23" t="s">
        <v>54</v>
      </c>
      <c r="B123" s="236">
        <f t="shared" si="5"/>
        <v>0.55625</v>
      </c>
      <c r="C123" s="225"/>
      <c r="D123" s="12" t="s">
        <v>28</v>
      </c>
      <c r="E123" s="231">
        <v>0.5625</v>
      </c>
      <c r="F123" s="244"/>
      <c r="G123" s="246" t="str">
        <f>IF(L119&gt;R119,G119,IF(L119&lt;R119,U119,"北１勝者"))</f>
        <v>ブルースターキング</v>
      </c>
      <c r="H123" s="247"/>
      <c r="I123" s="247"/>
      <c r="J123" s="247"/>
      <c r="K123" s="15" t="s">
        <v>13</v>
      </c>
      <c r="L123" s="203">
        <v>6</v>
      </c>
      <c r="M123" s="203"/>
      <c r="N123" s="16" t="s">
        <v>30</v>
      </c>
      <c r="O123" s="199" t="s">
        <v>6</v>
      </c>
      <c r="P123" s="199"/>
      <c r="Q123" s="15" t="s">
        <v>13</v>
      </c>
      <c r="R123" s="203">
        <v>8</v>
      </c>
      <c r="S123" s="203"/>
      <c r="T123" s="16" t="s">
        <v>30</v>
      </c>
      <c r="U123" s="219" t="str">
        <f>'トーナメント表'!CP28</f>
        <v>Ｐｃｈａｎｓ</v>
      </c>
      <c r="V123" s="219"/>
      <c r="W123" s="219"/>
      <c r="X123" s="220"/>
    </row>
    <row r="124" spans="1:24" ht="18.75" customHeight="1">
      <c r="A124" s="7" t="s">
        <v>50</v>
      </c>
      <c r="B124" s="248">
        <f t="shared" si="5"/>
        <v>0.5625</v>
      </c>
      <c r="C124" s="249"/>
      <c r="D124" s="12" t="s">
        <v>28</v>
      </c>
      <c r="E124" s="231">
        <v>0.56875</v>
      </c>
      <c r="F124" s="244"/>
      <c r="G124" s="246" t="str">
        <f>'トーナメント表'!BV28</f>
        <v>鳥川ライジングファルコン</v>
      </c>
      <c r="H124" s="247"/>
      <c r="I124" s="247"/>
      <c r="J124" s="247"/>
      <c r="K124" s="15" t="s">
        <v>13</v>
      </c>
      <c r="L124" s="203">
        <v>10</v>
      </c>
      <c r="M124" s="203"/>
      <c r="N124" s="16" t="s">
        <v>30</v>
      </c>
      <c r="O124" s="199" t="s">
        <v>6</v>
      </c>
      <c r="P124" s="199"/>
      <c r="Q124" s="15" t="s">
        <v>13</v>
      </c>
      <c r="R124" s="203">
        <v>7</v>
      </c>
      <c r="S124" s="203"/>
      <c r="T124" s="16" t="s">
        <v>30</v>
      </c>
      <c r="U124" s="219" t="str">
        <f>IF(L120&gt;R120,G120,IF(L120&lt;R120,U120,"北２勝者"))</f>
        <v>大衡ファイターズ</v>
      </c>
      <c r="V124" s="219"/>
      <c r="W124" s="219"/>
      <c r="X124" s="220"/>
    </row>
    <row r="125" spans="1:24" ht="18.75" customHeight="1">
      <c r="A125" s="23" t="s">
        <v>39</v>
      </c>
      <c r="B125" s="236">
        <f t="shared" si="5"/>
        <v>0.56875</v>
      </c>
      <c r="C125" s="225"/>
      <c r="D125" s="12" t="s">
        <v>28</v>
      </c>
      <c r="E125" s="231">
        <v>0.575000000000001</v>
      </c>
      <c r="F125" s="244"/>
      <c r="G125" s="246" t="str">
        <f>IF(L121&gt;R121,G121,IF(L121&lt;R121,U121,"北３勝者"))</f>
        <v>水戸サンダースＧ</v>
      </c>
      <c r="H125" s="247"/>
      <c r="I125" s="247"/>
      <c r="J125" s="247"/>
      <c r="K125" s="15" t="s">
        <v>13</v>
      </c>
      <c r="L125" s="203">
        <v>9</v>
      </c>
      <c r="M125" s="203"/>
      <c r="N125" s="16" t="s">
        <v>30</v>
      </c>
      <c r="O125" s="199" t="s">
        <v>6</v>
      </c>
      <c r="P125" s="199"/>
      <c r="Q125" s="15" t="s">
        <v>13</v>
      </c>
      <c r="R125" s="203">
        <v>7</v>
      </c>
      <c r="S125" s="203"/>
      <c r="T125" s="16" t="s">
        <v>30</v>
      </c>
      <c r="U125" s="219" t="str">
        <f>'トーナメント表'!BR28</f>
        <v>ジェイソンズＤ・Ｂ・Ｔ</v>
      </c>
      <c r="V125" s="219"/>
      <c r="W125" s="219"/>
      <c r="X125" s="220"/>
    </row>
    <row r="126" spans="1:24" ht="18.75" customHeight="1">
      <c r="A126" s="23" t="s">
        <v>20</v>
      </c>
      <c r="B126" s="236">
        <f t="shared" si="5"/>
        <v>0.575000000000001</v>
      </c>
      <c r="C126" s="225"/>
      <c r="D126" s="12" t="s">
        <v>28</v>
      </c>
      <c r="E126" s="231">
        <v>0.581250000000001</v>
      </c>
      <c r="F126" s="244"/>
      <c r="G126" s="246" t="str">
        <f>'トーナメント表'!AX28</f>
        <v>岩沼西ファイターズ</v>
      </c>
      <c r="H126" s="247"/>
      <c r="I126" s="247"/>
      <c r="J126" s="247"/>
      <c r="K126" s="15" t="s">
        <v>13</v>
      </c>
      <c r="L126" s="203">
        <v>5</v>
      </c>
      <c r="M126" s="203"/>
      <c r="N126" s="16" t="s">
        <v>30</v>
      </c>
      <c r="O126" s="199" t="s">
        <v>6</v>
      </c>
      <c r="P126" s="199"/>
      <c r="Q126" s="15" t="s">
        <v>13</v>
      </c>
      <c r="R126" s="203">
        <v>9</v>
      </c>
      <c r="S126" s="203"/>
      <c r="T126" s="16" t="s">
        <v>30</v>
      </c>
      <c r="U126" s="219" t="str">
        <f>IF(L122&gt;R122,G122,IF(L122&lt;R122,U122,"北４勝者"))</f>
        <v>館ジャングルー</v>
      </c>
      <c r="V126" s="219"/>
      <c r="W126" s="219"/>
      <c r="X126" s="220"/>
    </row>
    <row r="127" spans="1:24" ht="18.75" customHeight="1">
      <c r="A127" s="23" t="s">
        <v>21</v>
      </c>
      <c r="B127" s="236">
        <f>E126</f>
        <v>0.581250000000001</v>
      </c>
      <c r="C127" s="225"/>
      <c r="D127" s="12" t="s">
        <v>28</v>
      </c>
      <c r="E127" s="231">
        <v>0.587500000000001</v>
      </c>
      <c r="F127" s="244"/>
      <c r="G127" s="246" t="str">
        <f>IF(L124&gt;R124,G124,IF(L124&lt;R124,U124,"北６勝者"))</f>
        <v>鳥川ライジングファルコン</v>
      </c>
      <c r="H127" s="247"/>
      <c r="I127" s="247"/>
      <c r="J127" s="247"/>
      <c r="K127" s="15" t="s">
        <v>13</v>
      </c>
      <c r="L127" s="203">
        <v>5</v>
      </c>
      <c r="M127" s="203"/>
      <c r="N127" s="16" t="s">
        <v>30</v>
      </c>
      <c r="O127" s="199" t="s">
        <v>6</v>
      </c>
      <c r="P127" s="199"/>
      <c r="Q127" s="15" t="s">
        <v>13</v>
      </c>
      <c r="R127" s="203">
        <v>8</v>
      </c>
      <c r="S127" s="203"/>
      <c r="T127" s="16" t="s">
        <v>30</v>
      </c>
      <c r="U127" s="219" t="str">
        <f>IF(L123&gt;R123,G123,IF(L123&lt;R123,U123,"北５勝者"))</f>
        <v>Ｐｃｈａｎｓ</v>
      </c>
      <c r="V127" s="219"/>
      <c r="W127" s="219"/>
      <c r="X127" s="220"/>
    </row>
    <row r="128" spans="1:24" ht="18.75" customHeight="1">
      <c r="A128" s="23" t="s">
        <v>32</v>
      </c>
      <c r="B128" s="236">
        <f>E127</f>
        <v>0.587500000000001</v>
      </c>
      <c r="C128" s="225"/>
      <c r="D128" s="12" t="s">
        <v>28</v>
      </c>
      <c r="E128" s="231">
        <v>0.593750000000001</v>
      </c>
      <c r="F128" s="244"/>
      <c r="G128" s="246" t="str">
        <f>IF(L126&gt;R126,G126,IF(L126&lt;R126,U126,"北８勝者"))</f>
        <v>館ジャングルー</v>
      </c>
      <c r="H128" s="247"/>
      <c r="I128" s="247"/>
      <c r="J128" s="247"/>
      <c r="K128" s="15" t="s">
        <v>13</v>
      </c>
      <c r="L128" s="203">
        <v>9</v>
      </c>
      <c r="M128" s="203"/>
      <c r="N128" s="16" t="s">
        <v>30</v>
      </c>
      <c r="O128" s="199" t="s">
        <v>6</v>
      </c>
      <c r="P128" s="199"/>
      <c r="Q128" s="15" t="s">
        <v>13</v>
      </c>
      <c r="R128" s="203">
        <v>7</v>
      </c>
      <c r="S128" s="203"/>
      <c r="T128" s="16" t="s">
        <v>30</v>
      </c>
      <c r="U128" s="219" t="str">
        <f>IF(L125&gt;R125,G125,IF(L125&lt;R125,U125,"北７勝者"))</f>
        <v>水戸サンダースＧ</v>
      </c>
      <c r="V128" s="219"/>
      <c r="W128" s="219"/>
      <c r="X128" s="220"/>
    </row>
    <row r="129" spans="1:24" ht="18.75" customHeight="1">
      <c r="A129" s="204" t="s">
        <v>33</v>
      </c>
      <c r="B129" s="18" t="s">
        <v>80</v>
      </c>
      <c r="C129" s="19"/>
      <c r="D129" s="24"/>
      <c r="E129" s="19"/>
      <c r="F129" s="25"/>
      <c r="G129" s="246" t="str">
        <f>IF(L128&gt;R128,G128,IF(L128&lt;R128,U128,"北１０勝者"))</f>
        <v>館ジャングルー</v>
      </c>
      <c r="H129" s="247"/>
      <c r="I129" s="247"/>
      <c r="J129" s="247"/>
      <c r="K129" s="199" t="s">
        <v>13</v>
      </c>
      <c r="L129" s="203">
        <v>8</v>
      </c>
      <c r="M129" s="203"/>
      <c r="N129" s="199" t="s">
        <v>30</v>
      </c>
      <c r="O129" s="199" t="s">
        <v>6</v>
      </c>
      <c r="P129" s="199"/>
      <c r="Q129" s="199" t="s">
        <v>13</v>
      </c>
      <c r="R129" s="203">
        <v>7</v>
      </c>
      <c r="S129" s="203"/>
      <c r="T129" s="199" t="s">
        <v>30</v>
      </c>
      <c r="U129" s="219" t="str">
        <f>IF(L127&gt;R127,G127,IF(L127&lt;R127,U127,"北９勝者"))</f>
        <v>Ｐｃｈａｎｓ</v>
      </c>
      <c r="V129" s="219"/>
      <c r="W129" s="219"/>
      <c r="X129" s="220"/>
    </row>
    <row r="130" spans="1:24" ht="18.75" customHeight="1">
      <c r="A130" s="243"/>
      <c r="B130" s="209">
        <f>E128</f>
        <v>0.593750000000001</v>
      </c>
      <c r="C130" s="228"/>
      <c r="D130" s="26" t="s">
        <v>28</v>
      </c>
      <c r="E130" s="228">
        <v>0.6006944444444444</v>
      </c>
      <c r="F130" s="245"/>
      <c r="G130" s="256"/>
      <c r="H130" s="257"/>
      <c r="I130" s="257"/>
      <c r="J130" s="257"/>
      <c r="K130" s="200"/>
      <c r="L130" s="198"/>
      <c r="M130" s="198"/>
      <c r="N130" s="200"/>
      <c r="O130" s="200"/>
      <c r="P130" s="200"/>
      <c r="Q130" s="200"/>
      <c r="R130" s="198"/>
      <c r="S130" s="198"/>
      <c r="T130" s="200"/>
      <c r="U130" s="221"/>
      <c r="V130" s="221"/>
      <c r="W130" s="221"/>
      <c r="X130" s="222"/>
    </row>
    <row r="131" spans="1:24" ht="14.25" customHeight="1">
      <c r="A131" s="206" t="s">
        <v>82</v>
      </c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8"/>
    </row>
    <row r="132" spans="1:24" ht="18.75" customHeight="1">
      <c r="A132" s="7" t="s">
        <v>35</v>
      </c>
      <c r="B132" s="223" t="s">
        <v>83</v>
      </c>
      <c r="C132" s="227"/>
      <c r="D132" s="27" t="s">
        <v>28</v>
      </c>
      <c r="E132" s="227" t="s">
        <v>84</v>
      </c>
      <c r="F132" s="237"/>
      <c r="G132" s="201" t="str">
        <f>'トーナメント表'!D62</f>
        <v>大衡ドリームズα</v>
      </c>
      <c r="H132" s="202"/>
      <c r="I132" s="202"/>
      <c r="J132" s="202"/>
      <c r="K132" s="15" t="s">
        <v>13</v>
      </c>
      <c r="L132" s="203">
        <v>10</v>
      </c>
      <c r="M132" s="203"/>
      <c r="N132" s="16" t="s">
        <v>30</v>
      </c>
      <c r="O132" s="199" t="s">
        <v>6</v>
      </c>
      <c r="P132" s="199"/>
      <c r="Q132" s="15" t="s">
        <v>13</v>
      </c>
      <c r="R132" s="203">
        <v>8</v>
      </c>
      <c r="S132" s="203"/>
      <c r="T132" s="16" t="s">
        <v>30</v>
      </c>
      <c r="U132" s="215" t="str">
        <f>'トーナメント表'!D64</f>
        <v>水戸インパルス</v>
      </c>
      <c r="V132" s="215"/>
      <c r="W132" s="215"/>
      <c r="X132" s="216"/>
    </row>
    <row r="133" spans="1:24" ht="18.75" customHeight="1">
      <c r="A133" s="7" t="s">
        <v>41</v>
      </c>
      <c r="B133" s="223" t="str">
        <f>E132</f>
        <v>15:05</v>
      </c>
      <c r="C133" s="224"/>
      <c r="D133" s="29" t="s">
        <v>28</v>
      </c>
      <c r="E133" s="225">
        <v>0.6319444444444444</v>
      </c>
      <c r="F133" s="226"/>
      <c r="G133" s="201" t="str">
        <f>'トーナメント表'!D62</f>
        <v>大衡ドリームズα</v>
      </c>
      <c r="H133" s="202"/>
      <c r="I133" s="202"/>
      <c r="J133" s="202"/>
      <c r="K133" s="15" t="s">
        <v>13</v>
      </c>
      <c r="L133" s="203">
        <v>9</v>
      </c>
      <c r="M133" s="203"/>
      <c r="N133" s="16" t="s">
        <v>30</v>
      </c>
      <c r="O133" s="199" t="s">
        <v>6</v>
      </c>
      <c r="P133" s="199"/>
      <c r="Q133" s="15" t="s">
        <v>13</v>
      </c>
      <c r="R133" s="203">
        <v>8</v>
      </c>
      <c r="S133" s="203"/>
      <c r="T133" s="16" t="s">
        <v>30</v>
      </c>
      <c r="U133" s="215" t="str">
        <f>'トーナメント表'!D66</f>
        <v>ブルースターファルコン</v>
      </c>
      <c r="V133" s="215"/>
      <c r="W133" s="215"/>
      <c r="X133" s="216"/>
    </row>
    <row r="134" spans="1:24" ht="18.75" customHeight="1">
      <c r="A134" s="7" t="s">
        <v>42</v>
      </c>
      <c r="B134" s="236">
        <f>E133</f>
        <v>0.6319444444444444</v>
      </c>
      <c r="C134" s="224"/>
      <c r="D134" s="29" t="s">
        <v>28</v>
      </c>
      <c r="E134" s="225">
        <v>0.6354166666666666</v>
      </c>
      <c r="F134" s="226"/>
      <c r="G134" s="201" t="str">
        <f>'トーナメント表'!D64</f>
        <v>水戸インパルス</v>
      </c>
      <c r="H134" s="202"/>
      <c r="I134" s="202"/>
      <c r="J134" s="202"/>
      <c r="K134" s="15" t="s">
        <v>13</v>
      </c>
      <c r="L134" s="203">
        <v>8</v>
      </c>
      <c r="M134" s="203"/>
      <c r="N134" s="16" t="s">
        <v>30</v>
      </c>
      <c r="O134" s="199" t="s">
        <v>6</v>
      </c>
      <c r="P134" s="199"/>
      <c r="Q134" s="15" t="s">
        <v>13</v>
      </c>
      <c r="R134" s="203">
        <v>8</v>
      </c>
      <c r="S134" s="203"/>
      <c r="T134" s="16" t="s">
        <v>30</v>
      </c>
      <c r="U134" s="215" t="str">
        <f>'トーナメント表'!D66</f>
        <v>ブルースターファルコン</v>
      </c>
      <c r="V134" s="215"/>
      <c r="W134" s="215"/>
      <c r="X134" s="216"/>
    </row>
    <row r="135" spans="1:24" ht="18.75" customHeight="1">
      <c r="A135" s="7" t="s">
        <v>43</v>
      </c>
      <c r="B135" s="236">
        <f>E134</f>
        <v>0.6354166666666666</v>
      </c>
      <c r="C135" s="224"/>
      <c r="D135" s="29" t="s">
        <v>28</v>
      </c>
      <c r="E135" s="225">
        <v>0.638888888888889</v>
      </c>
      <c r="F135" s="226"/>
      <c r="G135" s="211" t="str">
        <f>'トーナメント表'!D72</f>
        <v>水戸ゴジラＳＰ</v>
      </c>
      <c r="H135" s="212"/>
      <c r="I135" s="212"/>
      <c r="J135" s="212"/>
      <c r="K135" s="15" t="s">
        <v>13</v>
      </c>
      <c r="L135" s="203">
        <v>8</v>
      </c>
      <c r="M135" s="203"/>
      <c r="N135" s="16" t="s">
        <v>30</v>
      </c>
      <c r="O135" s="199" t="s">
        <v>6</v>
      </c>
      <c r="P135" s="199"/>
      <c r="Q135" s="15" t="s">
        <v>13</v>
      </c>
      <c r="R135" s="203">
        <v>9</v>
      </c>
      <c r="S135" s="203"/>
      <c r="T135" s="16" t="s">
        <v>30</v>
      </c>
      <c r="U135" s="215" t="str">
        <f>'トーナメント表'!D74</f>
        <v>白二ドリームズ</v>
      </c>
      <c r="V135" s="215"/>
      <c r="W135" s="215"/>
      <c r="X135" s="216"/>
    </row>
    <row r="136" spans="1:24" ht="12" customHeight="1">
      <c r="A136" s="204" t="s">
        <v>44</v>
      </c>
      <c r="B136" s="31" t="s">
        <v>85</v>
      </c>
      <c r="C136" s="28"/>
      <c r="D136" s="29"/>
      <c r="E136" s="11"/>
      <c r="F136" s="30"/>
      <c r="G136" s="211" t="str">
        <f>'トーナメント表'!CD64</f>
        <v>大衡ドリームズα</v>
      </c>
      <c r="H136" s="212"/>
      <c r="I136" s="212"/>
      <c r="J136" s="212"/>
      <c r="K136" s="199" t="s">
        <v>13</v>
      </c>
      <c r="L136" s="203">
        <v>2</v>
      </c>
      <c r="M136" s="203"/>
      <c r="N136" s="199" t="s">
        <v>30</v>
      </c>
      <c r="O136" s="199" t="s">
        <v>6</v>
      </c>
      <c r="P136" s="199"/>
      <c r="Q136" s="199" t="s">
        <v>13</v>
      </c>
      <c r="R136" s="203">
        <v>11</v>
      </c>
      <c r="S136" s="203"/>
      <c r="T136" s="199" t="s">
        <v>30</v>
      </c>
      <c r="U136" s="215" t="str">
        <f>'トーナメント表'!CL64</f>
        <v>白二ドリームズ</v>
      </c>
      <c r="V136" s="215"/>
      <c r="W136" s="215"/>
      <c r="X136" s="216"/>
    </row>
    <row r="137" spans="1:24" ht="12" customHeight="1">
      <c r="A137" s="205"/>
      <c r="B137" s="209">
        <f>E135</f>
        <v>0.638888888888889</v>
      </c>
      <c r="C137" s="210"/>
      <c r="D137" s="32" t="s">
        <v>28</v>
      </c>
      <c r="E137" s="228">
        <v>0.642361111111111</v>
      </c>
      <c r="F137" s="229"/>
      <c r="G137" s="213"/>
      <c r="H137" s="214"/>
      <c r="I137" s="214"/>
      <c r="J137" s="214"/>
      <c r="K137" s="200"/>
      <c r="L137" s="198"/>
      <c r="M137" s="198"/>
      <c r="N137" s="200"/>
      <c r="O137" s="200"/>
      <c r="P137" s="200"/>
      <c r="Q137" s="200"/>
      <c r="R137" s="198"/>
      <c r="S137" s="198"/>
      <c r="T137" s="200"/>
      <c r="U137" s="217"/>
      <c r="V137" s="217"/>
      <c r="W137" s="217"/>
      <c r="X137" s="218"/>
    </row>
    <row r="138" spans="1:24" ht="15" customHeight="1">
      <c r="A138" s="206" t="s">
        <v>47</v>
      </c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8"/>
    </row>
    <row r="139" spans="1:24" ht="15" customHeight="1">
      <c r="A139" s="7"/>
      <c r="B139" s="230">
        <v>0.6666666666666666</v>
      </c>
      <c r="C139" s="231"/>
      <c r="D139" s="5" t="s">
        <v>28</v>
      </c>
      <c r="E139" s="231"/>
      <c r="F139" s="232"/>
      <c r="G139" s="238" t="s">
        <v>24</v>
      </c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40"/>
    </row>
    <row r="140" spans="1:24" ht="15" customHeight="1">
      <c r="A140" s="7"/>
      <c r="B140" s="230"/>
      <c r="C140" s="231"/>
      <c r="D140" s="5" t="s">
        <v>28</v>
      </c>
      <c r="E140" s="231">
        <v>0.7048611111111112</v>
      </c>
      <c r="F140" s="232"/>
      <c r="G140" s="233" t="s">
        <v>22</v>
      </c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5"/>
    </row>
  </sheetData>
  <sheetProtection password="CC03" sheet="1"/>
  <protectedRanges>
    <protectedRange sqref="R132:S137" name="範囲22"/>
    <protectedRange sqref="L132:M137" name="範囲21"/>
    <protectedRange sqref="R119:S130" name="範囲20"/>
    <protectedRange sqref="L119:M130" name="範囲19"/>
    <protectedRange sqref="R102:S117" name="範囲18"/>
    <protectedRange sqref="L102:M117" name="範囲17"/>
    <protectedRange sqref="R92" name="範囲16"/>
    <protectedRange sqref="L92:M93" name="範囲15"/>
    <protectedRange sqref="R52:S67" name="範囲10"/>
    <protectedRange sqref="R37:S42" name="範囲7"/>
    <protectedRange sqref="L37:M42" name="範囲5"/>
    <protectedRange sqref="L24:M35" name="範囲3"/>
    <protectedRange sqref="L7:M22" name="範囲9"/>
    <protectedRange sqref="R7:S22" name="範囲2"/>
    <protectedRange sqref="R24:S35" name="範囲4"/>
    <protectedRange sqref="R37:S42" name="範囲6"/>
    <protectedRange sqref="L52:M67" name="範囲8"/>
    <protectedRange sqref="L69:M85" name="範囲11"/>
    <protectedRange sqref="R69:S85" name="範囲12"/>
    <protectedRange sqref="L87:M90" name="範囲13"/>
    <protectedRange sqref="R87:S90" name="範囲14"/>
  </protectedRanges>
  <mergeCells count="799">
    <mergeCell ref="O67:P67"/>
    <mergeCell ref="T79:T80"/>
    <mergeCell ref="O116:P116"/>
    <mergeCell ref="R125:S125"/>
    <mergeCell ref="T34:T35"/>
    <mergeCell ref="O128:P128"/>
    <mergeCell ref="O115:P115"/>
    <mergeCell ref="R115:S115"/>
    <mergeCell ref="R71:S71"/>
    <mergeCell ref="R77:S77"/>
    <mergeCell ref="Q79:Q80"/>
    <mergeCell ref="O79:P80"/>
    <mergeCell ref="O117:P117"/>
    <mergeCell ref="R116:S116"/>
    <mergeCell ref="R121:S121"/>
    <mergeCell ref="O129:P130"/>
    <mergeCell ref="Q129:Q130"/>
    <mergeCell ref="O122:P122"/>
    <mergeCell ref="R122:S122"/>
    <mergeCell ref="R126:S126"/>
    <mergeCell ref="O127:P127"/>
    <mergeCell ref="R117:S117"/>
    <mergeCell ref="B101:C101"/>
    <mergeCell ref="E101:F101"/>
    <mergeCell ref="G129:J130"/>
    <mergeCell ref="K129:K130"/>
    <mergeCell ref="L129:M130"/>
    <mergeCell ref="N129:N130"/>
    <mergeCell ref="L117:M117"/>
    <mergeCell ref="L127:M127"/>
    <mergeCell ref="L116:M116"/>
    <mergeCell ref="B114:C114"/>
    <mergeCell ref="E114:F114"/>
    <mergeCell ref="B115:C115"/>
    <mergeCell ref="E115:F115"/>
    <mergeCell ref="E94:F94"/>
    <mergeCell ref="E93:F93"/>
    <mergeCell ref="E100:F100"/>
    <mergeCell ref="B95:C95"/>
    <mergeCell ref="E95:F95"/>
    <mergeCell ref="B105:C105"/>
    <mergeCell ref="G66:J66"/>
    <mergeCell ref="L66:M66"/>
    <mergeCell ref="B65:C65"/>
    <mergeCell ref="E70:F70"/>
    <mergeCell ref="G70:J70"/>
    <mergeCell ref="G102:J102"/>
    <mergeCell ref="L102:M102"/>
    <mergeCell ref="B66:C66"/>
    <mergeCell ref="E66:F66"/>
    <mergeCell ref="B82:C82"/>
    <mergeCell ref="G64:J64"/>
    <mergeCell ref="B67:C67"/>
    <mergeCell ref="E67:F67"/>
    <mergeCell ref="B69:C69"/>
    <mergeCell ref="E65:F65"/>
    <mergeCell ref="B116:C116"/>
    <mergeCell ref="G79:J80"/>
    <mergeCell ref="B77:C77"/>
    <mergeCell ref="E77:F77"/>
    <mergeCell ref="B70:C70"/>
    <mergeCell ref="L67:M67"/>
    <mergeCell ref="G65:J65"/>
    <mergeCell ref="A68:X68"/>
    <mergeCell ref="R79:S80"/>
    <mergeCell ref="U66:X66"/>
    <mergeCell ref="E116:F116"/>
    <mergeCell ref="B80:C80"/>
    <mergeCell ref="E80:F80"/>
    <mergeCell ref="L65:M65"/>
    <mergeCell ref="L77:M77"/>
    <mergeCell ref="B117:C117"/>
    <mergeCell ref="E117:F117"/>
    <mergeCell ref="G117:J117"/>
    <mergeCell ref="T81:T82"/>
    <mergeCell ref="G81:J82"/>
    <mergeCell ref="A96:X96"/>
    <mergeCell ref="U81:X82"/>
    <mergeCell ref="A81:A82"/>
    <mergeCell ref="G116:J116"/>
    <mergeCell ref="G115:J115"/>
    <mergeCell ref="U128:X128"/>
    <mergeCell ref="B127:C127"/>
    <mergeCell ref="E127:F127"/>
    <mergeCell ref="G127:J127"/>
    <mergeCell ref="R127:S127"/>
    <mergeCell ref="G128:J128"/>
    <mergeCell ref="L128:M128"/>
    <mergeCell ref="U115:X115"/>
    <mergeCell ref="Q81:Q82"/>
    <mergeCell ref="U117:X117"/>
    <mergeCell ref="U116:X116"/>
    <mergeCell ref="L115:M115"/>
    <mergeCell ref="R114:S114"/>
    <mergeCell ref="N81:N82"/>
    <mergeCell ref="O81:P82"/>
    <mergeCell ref="O114:P114"/>
    <mergeCell ref="L114:M114"/>
    <mergeCell ref="R39:S39"/>
    <mergeCell ref="O40:P40"/>
    <mergeCell ref="R40:S40"/>
    <mergeCell ref="U79:X80"/>
    <mergeCell ref="U70:X70"/>
    <mergeCell ref="U69:X69"/>
    <mergeCell ref="O70:P70"/>
    <mergeCell ref="U72:X72"/>
    <mergeCell ref="O71:P71"/>
    <mergeCell ref="O78:P78"/>
    <mergeCell ref="L87:M87"/>
    <mergeCell ref="O77:P77"/>
    <mergeCell ref="N79:N80"/>
    <mergeCell ref="R83:S83"/>
    <mergeCell ref="G101:X101"/>
    <mergeCell ref="U102:X102"/>
    <mergeCell ref="L79:M80"/>
    <mergeCell ref="O72:P72"/>
    <mergeCell ref="U74:X74"/>
    <mergeCell ref="B33:C33"/>
    <mergeCell ref="E33:F33"/>
    <mergeCell ref="G33:J33"/>
    <mergeCell ref="L33:M33"/>
    <mergeCell ref="O34:P35"/>
    <mergeCell ref="R69:S69"/>
    <mergeCell ref="R67:S67"/>
    <mergeCell ref="R33:S33"/>
    <mergeCell ref="G78:J78"/>
    <mergeCell ref="L78:M78"/>
    <mergeCell ref="U67:X67"/>
    <mergeCell ref="O66:P66"/>
    <mergeCell ref="R66:S66"/>
    <mergeCell ref="U77:X77"/>
    <mergeCell ref="O73:P73"/>
    <mergeCell ref="R70:S70"/>
    <mergeCell ref="O69:P69"/>
    <mergeCell ref="U71:X71"/>
    <mergeCell ref="O85:P85"/>
    <mergeCell ref="B89:C89"/>
    <mergeCell ref="B93:C93"/>
    <mergeCell ref="O87:P87"/>
    <mergeCell ref="B91:F91"/>
    <mergeCell ref="B90:C90"/>
    <mergeCell ref="E90:F90"/>
    <mergeCell ref="L92:M93"/>
    <mergeCell ref="N92:N93"/>
    <mergeCell ref="E89:F89"/>
    <mergeCell ref="U65:X65"/>
    <mergeCell ref="R64:S64"/>
    <mergeCell ref="U28:X28"/>
    <mergeCell ref="U27:X27"/>
    <mergeCell ref="U32:X32"/>
    <mergeCell ref="A43:X43"/>
    <mergeCell ref="L41:M42"/>
    <mergeCell ref="U33:X33"/>
    <mergeCell ref="O32:P32"/>
    <mergeCell ref="U64:X64"/>
    <mergeCell ref="O22:P22"/>
    <mergeCell ref="G25:J25"/>
    <mergeCell ref="R24:S24"/>
    <mergeCell ref="U21:X21"/>
    <mergeCell ref="O21:P21"/>
    <mergeCell ref="R21:S21"/>
    <mergeCell ref="U24:X24"/>
    <mergeCell ref="U25:X25"/>
    <mergeCell ref="R22:S22"/>
    <mergeCell ref="U22:X22"/>
    <mergeCell ref="G19:J19"/>
    <mergeCell ref="L19:M19"/>
    <mergeCell ref="B22:C22"/>
    <mergeCell ref="E22:F22"/>
    <mergeCell ref="G22:J22"/>
    <mergeCell ref="L22:M22"/>
    <mergeCell ref="G21:J21"/>
    <mergeCell ref="L21:M21"/>
    <mergeCell ref="B19:C19"/>
    <mergeCell ref="E19:F19"/>
    <mergeCell ref="O19:P19"/>
    <mergeCell ref="R19:S19"/>
    <mergeCell ref="B64:C64"/>
    <mergeCell ref="E64:F64"/>
    <mergeCell ref="L64:M64"/>
    <mergeCell ref="B21:C21"/>
    <mergeCell ref="E21:F21"/>
    <mergeCell ref="R25:S25"/>
    <mergeCell ref="R7:S7"/>
    <mergeCell ref="B7:C7"/>
    <mergeCell ref="E7:F7"/>
    <mergeCell ref="U19:X19"/>
    <mergeCell ref="B20:C20"/>
    <mergeCell ref="E20:F20"/>
    <mergeCell ref="G20:J20"/>
    <mergeCell ref="L20:M20"/>
    <mergeCell ref="O20:P20"/>
    <mergeCell ref="R20:S20"/>
    <mergeCell ref="A1:X1"/>
    <mergeCell ref="A2:F3"/>
    <mergeCell ref="G2:X2"/>
    <mergeCell ref="G3:O3"/>
    <mergeCell ref="P3:X3"/>
    <mergeCell ref="B8:C8"/>
    <mergeCell ref="E8:F8"/>
    <mergeCell ref="G8:J8"/>
    <mergeCell ref="L8:M8"/>
    <mergeCell ref="O7:P7"/>
    <mergeCell ref="B5:C5"/>
    <mergeCell ref="E5:F5"/>
    <mergeCell ref="B6:C6"/>
    <mergeCell ref="G5:X5"/>
    <mergeCell ref="B4:C4"/>
    <mergeCell ref="E4:F4"/>
    <mergeCell ref="G4:X4"/>
    <mergeCell ref="O10:P10"/>
    <mergeCell ref="U9:X9"/>
    <mergeCell ref="E6:F6"/>
    <mergeCell ref="G6:X6"/>
    <mergeCell ref="R10:S10"/>
    <mergeCell ref="O9:P9"/>
    <mergeCell ref="G7:J7"/>
    <mergeCell ref="L7:M7"/>
    <mergeCell ref="R9:S9"/>
    <mergeCell ref="U7:X7"/>
    <mergeCell ref="O12:P12"/>
    <mergeCell ref="B10:C10"/>
    <mergeCell ref="O8:P8"/>
    <mergeCell ref="R8:S8"/>
    <mergeCell ref="U8:X8"/>
    <mergeCell ref="U10:X10"/>
    <mergeCell ref="B9:C9"/>
    <mergeCell ref="E9:F9"/>
    <mergeCell ref="G9:J9"/>
    <mergeCell ref="L9:M9"/>
    <mergeCell ref="E10:F10"/>
    <mergeCell ref="G10:J10"/>
    <mergeCell ref="L10:M10"/>
    <mergeCell ref="R12:S12"/>
    <mergeCell ref="U12:X12"/>
    <mergeCell ref="B11:C11"/>
    <mergeCell ref="E11:F11"/>
    <mergeCell ref="G11:J11"/>
    <mergeCell ref="L11:M11"/>
    <mergeCell ref="O11:P11"/>
    <mergeCell ref="U11:X11"/>
    <mergeCell ref="B12:C12"/>
    <mergeCell ref="E12:F12"/>
    <mergeCell ref="G12:J12"/>
    <mergeCell ref="L12:M12"/>
    <mergeCell ref="B13:C13"/>
    <mergeCell ref="E13:F13"/>
    <mergeCell ref="G13:J13"/>
    <mergeCell ref="L13:M13"/>
    <mergeCell ref="R11:S11"/>
    <mergeCell ref="O15:P15"/>
    <mergeCell ref="R15:S15"/>
    <mergeCell ref="L16:M16"/>
    <mergeCell ref="O16:P16"/>
    <mergeCell ref="U15:X15"/>
    <mergeCell ref="R13:S13"/>
    <mergeCell ref="U13:X13"/>
    <mergeCell ref="R14:S14"/>
    <mergeCell ref="U14:X14"/>
    <mergeCell ref="O13:P13"/>
    <mergeCell ref="R16:S16"/>
    <mergeCell ref="B14:C14"/>
    <mergeCell ref="E14:F14"/>
    <mergeCell ref="G14:J14"/>
    <mergeCell ref="L14:M14"/>
    <mergeCell ref="O14:P14"/>
    <mergeCell ref="E16:F16"/>
    <mergeCell ref="G16:J16"/>
    <mergeCell ref="G15:J15"/>
    <mergeCell ref="L15:M15"/>
    <mergeCell ref="U16:X16"/>
    <mergeCell ref="B15:C15"/>
    <mergeCell ref="E15:F15"/>
    <mergeCell ref="B17:C17"/>
    <mergeCell ref="E17:F17"/>
    <mergeCell ref="G17:J17"/>
    <mergeCell ref="L17:M17"/>
    <mergeCell ref="O17:P17"/>
    <mergeCell ref="R17:S17"/>
    <mergeCell ref="B16:C16"/>
    <mergeCell ref="B18:C18"/>
    <mergeCell ref="E18:F18"/>
    <mergeCell ref="G18:J18"/>
    <mergeCell ref="L18:M18"/>
    <mergeCell ref="O18:P18"/>
    <mergeCell ref="R18:S18"/>
    <mergeCell ref="U26:X26"/>
    <mergeCell ref="E24:F24"/>
    <mergeCell ref="G24:J24"/>
    <mergeCell ref="L24:M24"/>
    <mergeCell ref="O24:P24"/>
    <mergeCell ref="U17:X17"/>
    <mergeCell ref="U18:X18"/>
    <mergeCell ref="U20:X20"/>
    <mergeCell ref="A23:X23"/>
    <mergeCell ref="B24:C24"/>
    <mergeCell ref="B25:C25"/>
    <mergeCell ref="E25:F25"/>
    <mergeCell ref="B26:C26"/>
    <mergeCell ref="E26:F26"/>
    <mergeCell ref="O26:P26"/>
    <mergeCell ref="L25:M25"/>
    <mergeCell ref="O25:P25"/>
    <mergeCell ref="R28:S28"/>
    <mergeCell ref="O27:P27"/>
    <mergeCell ref="R27:S27"/>
    <mergeCell ref="L28:M28"/>
    <mergeCell ref="O28:P28"/>
    <mergeCell ref="R26:S26"/>
    <mergeCell ref="B27:C27"/>
    <mergeCell ref="E27:F27"/>
    <mergeCell ref="G27:J27"/>
    <mergeCell ref="L27:M27"/>
    <mergeCell ref="G26:J26"/>
    <mergeCell ref="L26:M26"/>
    <mergeCell ref="E28:F28"/>
    <mergeCell ref="G28:J28"/>
    <mergeCell ref="B28:C28"/>
    <mergeCell ref="U29:X29"/>
    <mergeCell ref="G29:J29"/>
    <mergeCell ref="L29:M29"/>
    <mergeCell ref="O29:P29"/>
    <mergeCell ref="B29:C29"/>
    <mergeCell ref="E29:F29"/>
    <mergeCell ref="O33:P33"/>
    <mergeCell ref="O30:P30"/>
    <mergeCell ref="R30:S30"/>
    <mergeCell ref="U30:X30"/>
    <mergeCell ref="R29:S29"/>
    <mergeCell ref="B30:C30"/>
    <mergeCell ref="E30:F30"/>
    <mergeCell ref="G30:J30"/>
    <mergeCell ref="L30:M30"/>
    <mergeCell ref="R31:S31"/>
    <mergeCell ref="B32:C32"/>
    <mergeCell ref="E32:F32"/>
    <mergeCell ref="G31:J31"/>
    <mergeCell ref="R32:S32"/>
    <mergeCell ref="L31:M31"/>
    <mergeCell ref="O31:P31"/>
    <mergeCell ref="L32:M32"/>
    <mergeCell ref="R38:S38"/>
    <mergeCell ref="O37:P37"/>
    <mergeCell ref="G38:J38"/>
    <mergeCell ref="N34:N35"/>
    <mergeCell ref="Q34:Q35"/>
    <mergeCell ref="R34:S35"/>
    <mergeCell ref="L37:M37"/>
    <mergeCell ref="G34:J35"/>
    <mergeCell ref="K34:K35"/>
    <mergeCell ref="L34:M35"/>
    <mergeCell ref="E37:F37"/>
    <mergeCell ref="B38:C38"/>
    <mergeCell ref="E38:F38"/>
    <mergeCell ref="E35:F35"/>
    <mergeCell ref="L38:M38"/>
    <mergeCell ref="O38:P38"/>
    <mergeCell ref="U39:X39"/>
    <mergeCell ref="U31:X31"/>
    <mergeCell ref="U37:X37"/>
    <mergeCell ref="B40:C40"/>
    <mergeCell ref="U40:X40"/>
    <mergeCell ref="G40:J40"/>
    <mergeCell ref="L40:M40"/>
    <mergeCell ref="G32:J32"/>
    <mergeCell ref="U38:X38"/>
    <mergeCell ref="U34:X35"/>
    <mergeCell ref="A34:A35"/>
    <mergeCell ref="B31:C31"/>
    <mergeCell ref="E31:F31"/>
    <mergeCell ref="R37:S37"/>
    <mergeCell ref="G37:J37"/>
    <mergeCell ref="K41:K42"/>
    <mergeCell ref="B39:C39"/>
    <mergeCell ref="R41:S42"/>
    <mergeCell ref="B35:C35"/>
    <mergeCell ref="B37:C37"/>
    <mergeCell ref="A41:A42"/>
    <mergeCell ref="B49:C49"/>
    <mergeCell ref="B44:C44"/>
    <mergeCell ref="E44:F44"/>
    <mergeCell ref="G44:X44"/>
    <mergeCell ref="Q41:Q42"/>
    <mergeCell ref="B45:C45"/>
    <mergeCell ref="E45:F45"/>
    <mergeCell ref="G39:J39"/>
    <mergeCell ref="L39:M39"/>
    <mergeCell ref="E40:F40"/>
    <mergeCell ref="O41:P42"/>
    <mergeCell ref="E39:F39"/>
    <mergeCell ref="E42:F42"/>
    <mergeCell ref="N41:N42"/>
    <mergeCell ref="O39:P39"/>
    <mergeCell ref="B50:C50"/>
    <mergeCell ref="E50:F50"/>
    <mergeCell ref="G50:X50"/>
    <mergeCell ref="G45:X45"/>
    <mergeCell ref="A46:X46"/>
    <mergeCell ref="A47:F48"/>
    <mergeCell ref="G47:X47"/>
    <mergeCell ref="G48:O48"/>
    <mergeCell ref="P48:X48"/>
    <mergeCell ref="G54:J54"/>
    <mergeCell ref="L54:M54"/>
    <mergeCell ref="O54:P54"/>
    <mergeCell ref="R54:S54"/>
    <mergeCell ref="E49:F49"/>
    <mergeCell ref="G49:X49"/>
    <mergeCell ref="B51:C51"/>
    <mergeCell ref="E51:F51"/>
    <mergeCell ref="G51:X51"/>
    <mergeCell ref="R53:S53"/>
    <mergeCell ref="U53:X53"/>
    <mergeCell ref="B52:C52"/>
    <mergeCell ref="B53:C53"/>
    <mergeCell ref="E53:F53"/>
    <mergeCell ref="G53:J53"/>
    <mergeCell ref="L53:M53"/>
    <mergeCell ref="O53:P53"/>
    <mergeCell ref="R52:S52"/>
    <mergeCell ref="E52:F52"/>
    <mergeCell ref="G52:J52"/>
    <mergeCell ref="L52:M52"/>
    <mergeCell ref="O52:P52"/>
    <mergeCell ref="U54:X54"/>
    <mergeCell ref="U52:X52"/>
    <mergeCell ref="B55:C55"/>
    <mergeCell ref="E55:F55"/>
    <mergeCell ref="G55:J55"/>
    <mergeCell ref="L55:M55"/>
    <mergeCell ref="O55:P55"/>
    <mergeCell ref="R55:S55"/>
    <mergeCell ref="U55:X55"/>
    <mergeCell ref="B54:C54"/>
    <mergeCell ref="E54:F54"/>
    <mergeCell ref="R57:S57"/>
    <mergeCell ref="U57:X57"/>
    <mergeCell ref="B56:C56"/>
    <mergeCell ref="E56:F56"/>
    <mergeCell ref="G56:J56"/>
    <mergeCell ref="L56:M56"/>
    <mergeCell ref="O56:P56"/>
    <mergeCell ref="R56:S56"/>
    <mergeCell ref="U56:X56"/>
    <mergeCell ref="B57:C57"/>
    <mergeCell ref="B58:C58"/>
    <mergeCell ref="R58:S58"/>
    <mergeCell ref="O57:P57"/>
    <mergeCell ref="G58:J58"/>
    <mergeCell ref="L58:M58"/>
    <mergeCell ref="O58:P58"/>
    <mergeCell ref="E58:F58"/>
    <mergeCell ref="E57:F57"/>
    <mergeCell ref="G57:J57"/>
    <mergeCell ref="L57:M57"/>
    <mergeCell ref="U60:X60"/>
    <mergeCell ref="B61:C61"/>
    <mergeCell ref="U58:X58"/>
    <mergeCell ref="B59:C59"/>
    <mergeCell ref="E59:F59"/>
    <mergeCell ref="G59:J59"/>
    <mergeCell ref="L59:M59"/>
    <mergeCell ref="O59:P59"/>
    <mergeCell ref="R59:S59"/>
    <mergeCell ref="U59:X59"/>
    <mergeCell ref="B60:C60"/>
    <mergeCell ref="E60:F60"/>
    <mergeCell ref="G60:J60"/>
    <mergeCell ref="L60:M60"/>
    <mergeCell ref="O60:P60"/>
    <mergeCell ref="R60:S60"/>
    <mergeCell ref="U62:X62"/>
    <mergeCell ref="E61:F61"/>
    <mergeCell ref="G61:J61"/>
    <mergeCell ref="L61:M61"/>
    <mergeCell ref="O61:P61"/>
    <mergeCell ref="R62:S62"/>
    <mergeCell ref="R61:S61"/>
    <mergeCell ref="U61:X61"/>
    <mergeCell ref="U63:X63"/>
    <mergeCell ref="B62:C62"/>
    <mergeCell ref="E62:F62"/>
    <mergeCell ref="B63:C63"/>
    <mergeCell ref="E63:F63"/>
    <mergeCell ref="G63:J63"/>
    <mergeCell ref="L63:M63"/>
    <mergeCell ref="G62:J62"/>
    <mergeCell ref="L62:M62"/>
    <mergeCell ref="O62:P62"/>
    <mergeCell ref="L70:M70"/>
    <mergeCell ref="E69:F69"/>
    <mergeCell ref="G69:J69"/>
    <mergeCell ref="L69:M69"/>
    <mergeCell ref="O63:P63"/>
    <mergeCell ref="R63:S63"/>
    <mergeCell ref="R65:S65"/>
    <mergeCell ref="O65:P65"/>
    <mergeCell ref="O64:P64"/>
    <mergeCell ref="G67:J67"/>
    <mergeCell ref="B73:C73"/>
    <mergeCell ref="E71:F71"/>
    <mergeCell ref="G71:J71"/>
    <mergeCell ref="L71:M71"/>
    <mergeCell ref="E73:F73"/>
    <mergeCell ref="G73:J73"/>
    <mergeCell ref="B72:C72"/>
    <mergeCell ref="E72:F72"/>
    <mergeCell ref="G72:J72"/>
    <mergeCell ref="L72:M72"/>
    <mergeCell ref="B71:C71"/>
    <mergeCell ref="R72:S72"/>
    <mergeCell ref="O83:P83"/>
    <mergeCell ref="K79:K80"/>
    <mergeCell ref="L73:M73"/>
    <mergeCell ref="R75:S75"/>
    <mergeCell ref="R74:S74"/>
    <mergeCell ref="B75:C75"/>
    <mergeCell ref="O76:P76"/>
    <mergeCell ref="O74:P74"/>
    <mergeCell ref="R73:S73"/>
    <mergeCell ref="U73:X73"/>
    <mergeCell ref="U78:X78"/>
    <mergeCell ref="R81:S82"/>
    <mergeCell ref="R76:S76"/>
    <mergeCell ref="R78:S78"/>
    <mergeCell ref="U76:X76"/>
    <mergeCell ref="U75:X75"/>
    <mergeCell ref="B87:C87"/>
    <mergeCell ref="L83:M83"/>
    <mergeCell ref="G75:J75"/>
    <mergeCell ref="L75:M75"/>
    <mergeCell ref="O75:P75"/>
    <mergeCell ref="E75:F75"/>
    <mergeCell ref="B76:C76"/>
    <mergeCell ref="E76:F76"/>
    <mergeCell ref="G76:J76"/>
    <mergeCell ref="L76:M76"/>
    <mergeCell ref="B74:C74"/>
    <mergeCell ref="E74:F74"/>
    <mergeCell ref="G74:J74"/>
    <mergeCell ref="L74:M74"/>
    <mergeCell ref="A83:A85"/>
    <mergeCell ref="G83:J83"/>
    <mergeCell ref="L85:M85"/>
    <mergeCell ref="K81:K82"/>
    <mergeCell ref="B78:C78"/>
    <mergeCell ref="E78:F78"/>
    <mergeCell ref="G77:J77"/>
    <mergeCell ref="E88:F88"/>
    <mergeCell ref="U88:X88"/>
    <mergeCell ref="O89:P89"/>
    <mergeCell ref="R89:S89"/>
    <mergeCell ref="R87:S87"/>
    <mergeCell ref="E87:F87"/>
    <mergeCell ref="L89:M89"/>
    <mergeCell ref="U87:X87"/>
    <mergeCell ref="G87:J87"/>
    <mergeCell ref="A79:A80"/>
    <mergeCell ref="U83:X83"/>
    <mergeCell ref="L84:M84"/>
    <mergeCell ref="O84:P84"/>
    <mergeCell ref="R84:S84"/>
    <mergeCell ref="G84:J84"/>
    <mergeCell ref="U84:X84"/>
    <mergeCell ref="E84:F84"/>
    <mergeCell ref="E82:F82"/>
    <mergeCell ref="B84:C84"/>
    <mergeCell ref="G95:X95"/>
    <mergeCell ref="G90:J90"/>
    <mergeCell ref="L90:M90"/>
    <mergeCell ref="O90:P90"/>
    <mergeCell ref="R90:S90"/>
    <mergeCell ref="U90:X90"/>
    <mergeCell ref="G92:J93"/>
    <mergeCell ref="G94:X94"/>
    <mergeCell ref="U92:X93"/>
    <mergeCell ref="K92:K93"/>
    <mergeCell ref="R105:S105"/>
    <mergeCell ref="G100:X100"/>
    <mergeCell ref="A97:F98"/>
    <mergeCell ref="G97:X97"/>
    <mergeCell ref="G98:O98"/>
    <mergeCell ref="P98:X98"/>
    <mergeCell ref="B99:C99"/>
    <mergeCell ref="E99:F99"/>
    <mergeCell ref="G99:X99"/>
    <mergeCell ref="B100:C100"/>
    <mergeCell ref="R102:S102"/>
    <mergeCell ref="O102:P102"/>
    <mergeCell ref="O103:P103"/>
    <mergeCell ref="R103:S103"/>
    <mergeCell ref="E105:F105"/>
    <mergeCell ref="G105:J105"/>
    <mergeCell ref="L105:M105"/>
    <mergeCell ref="O105:P105"/>
    <mergeCell ref="O104:P104"/>
    <mergeCell ref="R104:S104"/>
    <mergeCell ref="B102:C102"/>
    <mergeCell ref="E102:F102"/>
    <mergeCell ref="B103:C103"/>
    <mergeCell ref="E103:F103"/>
    <mergeCell ref="G103:J103"/>
    <mergeCell ref="L103:M103"/>
    <mergeCell ref="B104:C104"/>
    <mergeCell ref="E104:F104"/>
    <mergeCell ref="G104:J104"/>
    <mergeCell ref="L104:M104"/>
    <mergeCell ref="U104:X104"/>
    <mergeCell ref="U103:X103"/>
    <mergeCell ref="L107:M107"/>
    <mergeCell ref="G106:J106"/>
    <mergeCell ref="L106:M106"/>
    <mergeCell ref="O106:P106"/>
    <mergeCell ref="U106:X106"/>
    <mergeCell ref="R106:S106"/>
    <mergeCell ref="B106:C106"/>
    <mergeCell ref="E106:F106"/>
    <mergeCell ref="B107:C107"/>
    <mergeCell ref="E107:F107"/>
    <mergeCell ref="U105:X105"/>
    <mergeCell ref="E109:F109"/>
    <mergeCell ref="O107:P107"/>
    <mergeCell ref="R107:S107"/>
    <mergeCell ref="U107:X107"/>
    <mergeCell ref="G107:J107"/>
    <mergeCell ref="B108:C108"/>
    <mergeCell ref="E108:F108"/>
    <mergeCell ref="G108:J108"/>
    <mergeCell ref="L108:M108"/>
    <mergeCell ref="O111:P111"/>
    <mergeCell ref="U108:X108"/>
    <mergeCell ref="R109:S109"/>
    <mergeCell ref="U109:X109"/>
    <mergeCell ref="O108:P108"/>
    <mergeCell ref="B109:C109"/>
    <mergeCell ref="U110:X110"/>
    <mergeCell ref="R108:S108"/>
    <mergeCell ref="G110:J110"/>
    <mergeCell ref="L110:M110"/>
    <mergeCell ref="O110:P110"/>
    <mergeCell ref="R110:S110"/>
    <mergeCell ref="G109:J109"/>
    <mergeCell ref="L109:M109"/>
    <mergeCell ref="O109:P109"/>
    <mergeCell ref="R111:S111"/>
    <mergeCell ref="E111:F111"/>
    <mergeCell ref="G111:J111"/>
    <mergeCell ref="L111:M111"/>
    <mergeCell ref="U113:X113"/>
    <mergeCell ref="G114:J114"/>
    <mergeCell ref="L112:M112"/>
    <mergeCell ref="O112:P112"/>
    <mergeCell ref="R112:S112"/>
    <mergeCell ref="U114:X114"/>
    <mergeCell ref="L119:M119"/>
    <mergeCell ref="U111:X111"/>
    <mergeCell ref="B110:C110"/>
    <mergeCell ref="E110:F110"/>
    <mergeCell ref="B112:C112"/>
    <mergeCell ref="E112:F112"/>
    <mergeCell ref="G112:J112"/>
    <mergeCell ref="O113:P113"/>
    <mergeCell ref="R113:S113"/>
    <mergeCell ref="B111:C111"/>
    <mergeCell ref="U112:X112"/>
    <mergeCell ref="B113:C113"/>
    <mergeCell ref="E113:F113"/>
    <mergeCell ref="G113:J113"/>
    <mergeCell ref="L113:M113"/>
    <mergeCell ref="O119:P119"/>
    <mergeCell ref="R119:S119"/>
    <mergeCell ref="B119:C119"/>
    <mergeCell ref="E119:F119"/>
    <mergeCell ref="G119:J119"/>
    <mergeCell ref="U121:X121"/>
    <mergeCell ref="O120:P120"/>
    <mergeCell ref="R120:S120"/>
    <mergeCell ref="U120:X120"/>
    <mergeCell ref="O121:P121"/>
    <mergeCell ref="U119:X119"/>
    <mergeCell ref="B121:C121"/>
    <mergeCell ref="E121:F121"/>
    <mergeCell ref="G121:J121"/>
    <mergeCell ref="L121:M121"/>
    <mergeCell ref="B120:C120"/>
    <mergeCell ref="E120:F120"/>
    <mergeCell ref="G120:J120"/>
    <mergeCell ref="L120:M120"/>
    <mergeCell ref="G122:J122"/>
    <mergeCell ref="L122:M122"/>
    <mergeCell ref="U122:X122"/>
    <mergeCell ref="B123:C123"/>
    <mergeCell ref="E123:F123"/>
    <mergeCell ref="G123:J123"/>
    <mergeCell ref="L123:M123"/>
    <mergeCell ref="O123:P123"/>
    <mergeCell ref="R123:S123"/>
    <mergeCell ref="U123:X123"/>
    <mergeCell ref="B122:C122"/>
    <mergeCell ref="E122:F122"/>
    <mergeCell ref="U125:X125"/>
    <mergeCell ref="B124:C124"/>
    <mergeCell ref="E124:F124"/>
    <mergeCell ref="G124:J124"/>
    <mergeCell ref="L124:M124"/>
    <mergeCell ref="O124:P124"/>
    <mergeCell ref="R124:S124"/>
    <mergeCell ref="U124:X124"/>
    <mergeCell ref="G125:J125"/>
    <mergeCell ref="L125:M125"/>
    <mergeCell ref="O125:P125"/>
    <mergeCell ref="G126:J126"/>
    <mergeCell ref="L126:M126"/>
    <mergeCell ref="O126:P126"/>
    <mergeCell ref="B125:C125"/>
    <mergeCell ref="A129:A130"/>
    <mergeCell ref="B126:C126"/>
    <mergeCell ref="E126:F126"/>
    <mergeCell ref="B130:C130"/>
    <mergeCell ref="E130:F130"/>
    <mergeCell ref="E125:F125"/>
    <mergeCell ref="B128:C128"/>
    <mergeCell ref="E128:F128"/>
    <mergeCell ref="G135:J135"/>
    <mergeCell ref="R129:S130"/>
    <mergeCell ref="U135:X135"/>
    <mergeCell ref="R132:S132"/>
    <mergeCell ref="U132:X132"/>
    <mergeCell ref="U134:X134"/>
    <mergeCell ref="U133:X133"/>
    <mergeCell ref="R133:S133"/>
    <mergeCell ref="R134:S134"/>
    <mergeCell ref="T129:T130"/>
    <mergeCell ref="L132:M132"/>
    <mergeCell ref="O132:P132"/>
    <mergeCell ref="O133:P133"/>
    <mergeCell ref="L133:M133"/>
    <mergeCell ref="L134:M134"/>
    <mergeCell ref="O134:P134"/>
    <mergeCell ref="B88:C88"/>
    <mergeCell ref="L135:M135"/>
    <mergeCell ref="O135:P135"/>
    <mergeCell ref="R135:S135"/>
    <mergeCell ref="B94:C94"/>
    <mergeCell ref="A118:X118"/>
    <mergeCell ref="B135:C135"/>
    <mergeCell ref="G134:J134"/>
    <mergeCell ref="A131:X131"/>
    <mergeCell ref="E135:F135"/>
    <mergeCell ref="B140:C140"/>
    <mergeCell ref="E140:F140"/>
    <mergeCell ref="G140:X140"/>
    <mergeCell ref="B139:C139"/>
    <mergeCell ref="E139:F139"/>
    <mergeCell ref="B134:C134"/>
    <mergeCell ref="E134:F134"/>
    <mergeCell ref="G139:X139"/>
    <mergeCell ref="L136:M137"/>
    <mergeCell ref="O136:P137"/>
    <mergeCell ref="A138:X138"/>
    <mergeCell ref="R136:S137"/>
    <mergeCell ref="T136:T137"/>
    <mergeCell ref="G136:J137"/>
    <mergeCell ref="K136:K137"/>
    <mergeCell ref="Q136:Q137"/>
    <mergeCell ref="U136:X137"/>
    <mergeCell ref="B137:C137"/>
    <mergeCell ref="E137:F137"/>
    <mergeCell ref="N136:N137"/>
    <mergeCell ref="U126:X126"/>
    <mergeCell ref="U127:X127"/>
    <mergeCell ref="R128:S128"/>
    <mergeCell ref="U129:X130"/>
    <mergeCell ref="A92:A93"/>
    <mergeCell ref="B133:C133"/>
    <mergeCell ref="E133:F133"/>
    <mergeCell ref="B132:C132"/>
    <mergeCell ref="G132:J132"/>
    <mergeCell ref="G133:J133"/>
    <mergeCell ref="A36:X36"/>
    <mergeCell ref="B42:C42"/>
    <mergeCell ref="Q92:Q93"/>
    <mergeCell ref="R92:S93"/>
    <mergeCell ref="A86:X86"/>
    <mergeCell ref="G41:J42"/>
    <mergeCell ref="L81:M82"/>
    <mergeCell ref="T41:T42"/>
    <mergeCell ref="U41:X42"/>
    <mergeCell ref="U89:X89"/>
    <mergeCell ref="R85:S85"/>
    <mergeCell ref="O92:P93"/>
    <mergeCell ref="T92:T93"/>
    <mergeCell ref="G89:J89"/>
    <mergeCell ref="R88:S88"/>
    <mergeCell ref="A136:A137"/>
    <mergeCell ref="G88:J88"/>
    <mergeCell ref="L88:M88"/>
    <mergeCell ref="O88:P88"/>
    <mergeCell ref="E132:F13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rowBreaks count="2" manualBreakCount="2">
    <brk id="45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273"/>
  <sheetViews>
    <sheetView showGridLines="0" tabSelected="1" view="pageBreakPreview" zoomScaleSheetLayoutView="100" zoomScalePageLayoutView="0" workbookViewId="0" topLeftCell="A1">
      <selection activeCell="A1" sqref="A1:AG1"/>
    </sheetView>
  </sheetViews>
  <sheetFormatPr defaultColWidth="9.00390625" defaultRowHeight="13.5"/>
  <cols>
    <col min="1" max="1" width="3.50390625" style="70" customWidth="1"/>
    <col min="2" max="11" width="1.875" style="51" customWidth="1"/>
    <col min="12" max="28" width="3.125" style="50" customWidth="1"/>
    <col min="29" max="29" width="4.50390625" style="52" customWidth="1"/>
    <col min="30" max="32" width="3.125" style="50" customWidth="1"/>
    <col min="33" max="33" width="3.625" style="53" customWidth="1"/>
    <col min="34" max="39" width="3.125" style="50" customWidth="1"/>
    <col min="40" max="40" width="3.75390625" style="50" customWidth="1"/>
    <col min="41" max="41" width="3.875" style="50" customWidth="1"/>
    <col min="42" max="16384" width="9.00390625" style="50" customWidth="1"/>
  </cols>
  <sheetData>
    <row r="1" spans="1:33" ht="15" customHeight="1">
      <c r="A1" s="329" t="s">
        <v>73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</row>
    <row r="2" spans="1:30" ht="13.5" customHeight="1">
      <c r="A2" s="327" t="s">
        <v>55</v>
      </c>
      <c r="B2" s="327"/>
      <c r="C2" s="327"/>
      <c r="D2" s="327"/>
      <c r="E2" s="327"/>
      <c r="F2" s="327"/>
      <c r="AD2" s="50" t="s">
        <v>74</v>
      </c>
    </row>
    <row r="3" spans="1:41" s="57" customFormat="1" ht="13.5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5" t="str">
        <f>A4</f>
        <v>１</v>
      </c>
      <c r="M3" s="316"/>
      <c r="N3" s="316"/>
      <c r="O3" s="315" t="str">
        <f>A6</f>
        <v>２</v>
      </c>
      <c r="P3" s="316"/>
      <c r="Q3" s="316"/>
      <c r="R3" s="315" t="str">
        <f>A8</f>
        <v>３</v>
      </c>
      <c r="S3" s="316"/>
      <c r="T3" s="316"/>
      <c r="U3" s="315" t="str">
        <f>A10</f>
        <v>４</v>
      </c>
      <c r="V3" s="316"/>
      <c r="W3" s="316"/>
      <c r="X3" s="320" t="s">
        <v>7</v>
      </c>
      <c r="Y3" s="321"/>
      <c r="Z3" s="321"/>
      <c r="AA3" s="321"/>
      <c r="AB3" s="322"/>
      <c r="AC3" s="54" t="s">
        <v>3</v>
      </c>
      <c r="AD3" s="320" t="s">
        <v>5</v>
      </c>
      <c r="AE3" s="321"/>
      <c r="AF3" s="322"/>
      <c r="AG3" s="55" t="s">
        <v>4</v>
      </c>
      <c r="AH3" s="340" t="s">
        <v>150</v>
      </c>
      <c r="AI3" s="340"/>
      <c r="AJ3" s="340"/>
      <c r="AK3" s="340" t="s">
        <v>151</v>
      </c>
      <c r="AL3" s="340"/>
      <c r="AM3" s="340" t="s">
        <v>152</v>
      </c>
      <c r="AN3" s="340"/>
      <c r="AO3" s="56" t="s">
        <v>153</v>
      </c>
    </row>
    <row r="4" spans="1:41" ht="13.5" customHeight="1">
      <c r="A4" s="296" t="s">
        <v>177</v>
      </c>
      <c r="B4" s="297" t="s">
        <v>198</v>
      </c>
      <c r="C4" s="297"/>
      <c r="D4" s="297"/>
      <c r="E4" s="297"/>
      <c r="F4" s="297"/>
      <c r="G4" s="297"/>
      <c r="H4" s="297"/>
      <c r="I4" s="297"/>
      <c r="J4" s="297"/>
      <c r="K4" s="297"/>
      <c r="L4" s="298"/>
      <c r="M4" s="299"/>
      <c r="N4" s="300"/>
      <c r="O4" s="58">
        <f>'日程'!L7</f>
        <v>7</v>
      </c>
      <c r="P4" s="59" t="s">
        <v>171</v>
      </c>
      <c r="Q4" s="60">
        <f>'日程'!R7</f>
        <v>9</v>
      </c>
      <c r="R4" s="61">
        <f>'日程'!L13</f>
        <v>8</v>
      </c>
      <c r="S4" s="59" t="s">
        <v>171</v>
      </c>
      <c r="T4" s="60">
        <f>'日程'!R13</f>
        <v>9</v>
      </c>
      <c r="U4" s="61">
        <f>'日程'!L19</f>
        <v>6</v>
      </c>
      <c r="V4" s="59" t="s">
        <v>171</v>
      </c>
      <c r="W4" s="60">
        <f>'日程'!R19</f>
        <v>10</v>
      </c>
      <c r="X4" s="294">
        <f>COUNTIF(L5:W5,"○")</f>
        <v>0</v>
      </c>
      <c r="Y4" s="288" t="s">
        <v>171</v>
      </c>
      <c r="Z4" s="288">
        <f>COUNTIF(L5:W5,"△")</f>
        <v>0</v>
      </c>
      <c r="AA4" s="288" t="s">
        <v>171</v>
      </c>
      <c r="AB4" s="290">
        <f>COUNTIF(L5:W5,"×")</f>
        <v>3</v>
      </c>
      <c r="AC4" s="292">
        <f>X4*2+Z4</f>
        <v>0</v>
      </c>
      <c r="AD4" s="294">
        <f>L4+O4+R4+U4</f>
        <v>21</v>
      </c>
      <c r="AE4" s="288" t="s">
        <v>171</v>
      </c>
      <c r="AF4" s="290">
        <f>N4+Q4+T4+W4</f>
        <v>28</v>
      </c>
      <c r="AG4" s="284">
        <f>IF(AO4="*","",AM4)</f>
        <v>4</v>
      </c>
      <c r="AH4" s="339">
        <f>(X4*3+Z4)*100+AD4*5+(36-AF4)</f>
        <v>113</v>
      </c>
      <c r="AI4" s="337"/>
      <c r="AJ4" s="337"/>
      <c r="AK4" s="338">
        <f>RANK(AH4,AH4:AJ61,0)</f>
        <v>21</v>
      </c>
      <c r="AL4" s="338"/>
      <c r="AM4" s="338">
        <f>RANK(AH4,AH4:AJ11,0)</f>
        <v>4</v>
      </c>
      <c r="AN4" s="338"/>
      <c r="AO4" s="337">
        <f>IF(AM4+AM6+AM8+AM10=10,"","*")</f>
      </c>
    </row>
    <row r="5" spans="1:41" ht="13.5" customHeight="1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301"/>
      <c r="M5" s="302"/>
      <c r="N5" s="303"/>
      <c r="O5" s="285" t="str">
        <f>IF(O4&gt;Q4,"○",IF(O4=Q4,"△",IF(O4&lt;Q4,"×")))</f>
        <v>×</v>
      </c>
      <c r="P5" s="286"/>
      <c r="Q5" s="287"/>
      <c r="R5" s="285" t="str">
        <f>IF(R4&gt;T4,"○",IF(R4=T4,"△",IF(R4&lt;T4,"×")))</f>
        <v>×</v>
      </c>
      <c r="S5" s="286"/>
      <c r="T5" s="287"/>
      <c r="U5" s="285" t="str">
        <f>IF(U4&gt;W4,"○",IF(U4=W4,"△",IF(U4&lt;W4,"×")))</f>
        <v>×</v>
      </c>
      <c r="V5" s="286"/>
      <c r="W5" s="287"/>
      <c r="X5" s="295"/>
      <c r="Y5" s="289"/>
      <c r="Z5" s="289"/>
      <c r="AA5" s="289"/>
      <c r="AB5" s="291"/>
      <c r="AC5" s="293"/>
      <c r="AD5" s="295"/>
      <c r="AE5" s="289"/>
      <c r="AF5" s="291"/>
      <c r="AG5" s="284"/>
      <c r="AH5" s="337"/>
      <c r="AI5" s="337"/>
      <c r="AJ5" s="337"/>
      <c r="AK5" s="338"/>
      <c r="AL5" s="338"/>
      <c r="AM5" s="338"/>
      <c r="AN5" s="338"/>
      <c r="AO5" s="337"/>
    </row>
    <row r="6" spans="1:41" ht="13.5" customHeight="1">
      <c r="A6" s="296" t="s">
        <v>0</v>
      </c>
      <c r="B6" s="304" t="s">
        <v>36</v>
      </c>
      <c r="C6" s="305"/>
      <c r="D6" s="305"/>
      <c r="E6" s="305"/>
      <c r="F6" s="305"/>
      <c r="G6" s="305"/>
      <c r="H6" s="305"/>
      <c r="I6" s="305"/>
      <c r="J6" s="305"/>
      <c r="K6" s="306"/>
      <c r="L6" s="58">
        <f>Q4</f>
        <v>9</v>
      </c>
      <c r="M6" s="59" t="s">
        <v>171</v>
      </c>
      <c r="N6" s="62">
        <f>O4</f>
        <v>7</v>
      </c>
      <c r="O6" s="298"/>
      <c r="P6" s="299"/>
      <c r="Q6" s="300"/>
      <c r="R6" s="61">
        <f>'日程'!L64</f>
        <v>6</v>
      </c>
      <c r="S6" s="59" t="s">
        <v>171</v>
      </c>
      <c r="T6" s="60">
        <f>'日程'!R64</f>
        <v>10</v>
      </c>
      <c r="U6" s="61">
        <f>'日程'!L16</f>
        <v>8</v>
      </c>
      <c r="V6" s="59" t="s">
        <v>171</v>
      </c>
      <c r="W6" s="60">
        <f>'日程'!R16</f>
        <v>3</v>
      </c>
      <c r="X6" s="294">
        <f>COUNTIF(L7:W7,"○")</f>
        <v>2</v>
      </c>
      <c r="Y6" s="288" t="s">
        <v>171</v>
      </c>
      <c r="Z6" s="288">
        <f>COUNTIF(L7:W7,"△")</f>
        <v>0</v>
      </c>
      <c r="AA6" s="288" t="s">
        <v>171</v>
      </c>
      <c r="AB6" s="290">
        <f>COUNTIF(L7:W7,"×")</f>
        <v>1</v>
      </c>
      <c r="AC6" s="292">
        <f>X6*2+Z6</f>
        <v>4</v>
      </c>
      <c r="AD6" s="294">
        <f>L6+O6+R6+U6</f>
        <v>23</v>
      </c>
      <c r="AE6" s="288" t="s">
        <v>171</v>
      </c>
      <c r="AF6" s="290">
        <f>N6+Q6+T6+W6</f>
        <v>20</v>
      </c>
      <c r="AG6" s="284">
        <f>IF(AO6="*","",AM6)</f>
        <v>2</v>
      </c>
      <c r="AH6" s="339">
        <f>(X6*3+Z6)*100+AD6*5+(36-AF6)</f>
        <v>731</v>
      </c>
      <c r="AI6" s="337"/>
      <c r="AJ6" s="337"/>
      <c r="AK6" s="338">
        <f>RANK(AH6,AH4:AJ61,0)</f>
        <v>9</v>
      </c>
      <c r="AL6" s="338"/>
      <c r="AM6" s="338">
        <f>RANK(AH6,AH4:AJ11,0)</f>
        <v>2</v>
      </c>
      <c r="AN6" s="338"/>
      <c r="AO6" s="337">
        <f>IF(AM4+AM6+AM8+AM10=10,"","*")</f>
      </c>
    </row>
    <row r="7" spans="1:41" ht="13.5" customHeight="1">
      <c r="A7" s="296"/>
      <c r="B7" s="307"/>
      <c r="C7" s="308"/>
      <c r="D7" s="308"/>
      <c r="E7" s="308"/>
      <c r="F7" s="308"/>
      <c r="G7" s="308"/>
      <c r="H7" s="308"/>
      <c r="I7" s="308"/>
      <c r="J7" s="308"/>
      <c r="K7" s="309"/>
      <c r="L7" s="285" t="str">
        <f>IF(L6&gt;N6,"○",IF(L6=N6,"△",IF(L6&lt;N6,"×")))</f>
        <v>○</v>
      </c>
      <c r="M7" s="286"/>
      <c r="N7" s="287"/>
      <c r="O7" s="301"/>
      <c r="P7" s="302"/>
      <c r="Q7" s="303"/>
      <c r="R7" s="285" t="str">
        <f>IF(R6&gt;T6,"○",IF(R6=T6,"△",IF(R6&lt;T6,"×")))</f>
        <v>×</v>
      </c>
      <c r="S7" s="286"/>
      <c r="T7" s="287"/>
      <c r="U7" s="285" t="str">
        <f>IF(U6&gt;W6,"○",IF(U6=W6,"△",IF(U6&lt;W6,"×")))</f>
        <v>○</v>
      </c>
      <c r="V7" s="286"/>
      <c r="W7" s="287"/>
      <c r="X7" s="295"/>
      <c r="Y7" s="289"/>
      <c r="Z7" s="289"/>
      <c r="AA7" s="289"/>
      <c r="AB7" s="291"/>
      <c r="AC7" s="293"/>
      <c r="AD7" s="295"/>
      <c r="AE7" s="289"/>
      <c r="AF7" s="291"/>
      <c r="AG7" s="284"/>
      <c r="AH7" s="337"/>
      <c r="AI7" s="337"/>
      <c r="AJ7" s="337"/>
      <c r="AK7" s="338"/>
      <c r="AL7" s="338"/>
      <c r="AM7" s="338"/>
      <c r="AN7" s="338"/>
      <c r="AO7" s="337"/>
    </row>
    <row r="8" spans="1:41" ht="13.5" customHeight="1">
      <c r="A8" s="296" t="s">
        <v>1</v>
      </c>
      <c r="B8" s="304" t="s">
        <v>144</v>
      </c>
      <c r="C8" s="305"/>
      <c r="D8" s="305"/>
      <c r="E8" s="305"/>
      <c r="F8" s="305"/>
      <c r="G8" s="305"/>
      <c r="H8" s="305"/>
      <c r="I8" s="305"/>
      <c r="J8" s="305"/>
      <c r="K8" s="306"/>
      <c r="L8" s="58">
        <f>T4</f>
        <v>9</v>
      </c>
      <c r="M8" s="59" t="s">
        <v>171</v>
      </c>
      <c r="N8" s="62">
        <f>R4</f>
        <v>8</v>
      </c>
      <c r="O8" s="58">
        <f>T6</f>
        <v>10</v>
      </c>
      <c r="P8" s="59" t="s">
        <v>171</v>
      </c>
      <c r="Q8" s="62">
        <f>R6</f>
        <v>6</v>
      </c>
      <c r="R8" s="298"/>
      <c r="S8" s="299"/>
      <c r="T8" s="300"/>
      <c r="U8" s="61">
        <f>'日程'!L10</f>
        <v>10</v>
      </c>
      <c r="V8" s="59" t="s">
        <v>171</v>
      </c>
      <c r="W8" s="60">
        <f>'日程'!R10</f>
        <v>6</v>
      </c>
      <c r="X8" s="294">
        <f>COUNTIF(L9:W9,"○")</f>
        <v>3</v>
      </c>
      <c r="Y8" s="288" t="s">
        <v>171</v>
      </c>
      <c r="Z8" s="288">
        <f>COUNTIF(L9:W9,"△")</f>
        <v>0</v>
      </c>
      <c r="AA8" s="288" t="s">
        <v>171</v>
      </c>
      <c r="AB8" s="290">
        <f>COUNTIF(L9:W9,"×")</f>
        <v>0</v>
      </c>
      <c r="AC8" s="292">
        <f>X8*2+Z8</f>
        <v>6</v>
      </c>
      <c r="AD8" s="294">
        <f>L8+O8+R8+U8</f>
        <v>29</v>
      </c>
      <c r="AE8" s="288" t="s">
        <v>171</v>
      </c>
      <c r="AF8" s="290">
        <f>N8+Q8+T8+W8</f>
        <v>20</v>
      </c>
      <c r="AG8" s="284">
        <f>IF(AO8="*","",AM8)</f>
        <v>1</v>
      </c>
      <c r="AH8" s="339">
        <f>(X8*3+Z8)*100+AD8*5+(36-AF8)</f>
        <v>1061</v>
      </c>
      <c r="AI8" s="337"/>
      <c r="AJ8" s="337"/>
      <c r="AK8" s="338">
        <f>RANK(AH8,AH4:AJ61,0)</f>
        <v>4</v>
      </c>
      <c r="AL8" s="338"/>
      <c r="AM8" s="338">
        <f>RANK(AH8,AH4:AJ11,0)</f>
        <v>1</v>
      </c>
      <c r="AN8" s="338"/>
      <c r="AO8" s="337">
        <f>IF(AM4+AM6+AM8+AM10=10,"","*")</f>
      </c>
    </row>
    <row r="9" spans="1:41" ht="13.5" customHeight="1">
      <c r="A9" s="296"/>
      <c r="B9" s="307"/>
      <c r="C9" s="308"/>
      <c r="D9" s="308"/>
      <c r="E9" s="308"/>
      <c r="F9" s="308"/>
      <c r="G9" s="308"/>
      <c r="H9" s="308"/>
      <c r="I9" s="308"/>
      <c r="J9" s="308"/>
      <c r="K9" s="309"/>
      <c r="L9" s="285" t="str">
        <f>IF(L8&gt;N8,"○",IF(L8=N8,"△",IF(L8&lt;N8,"×")))</f>
        <v>○</v>
      </c>
      <c r="M9" s="286"/>
      <c r="N9" s="287"/>
      <c r="O9" s="285" t="str">
        <f>IF(O8&gt;Q8,"○",IF(O8=Q8,"△",IF(O8&lt;Q8,"×")))</f>
        <v>○</v>
      </c>
      <c r="P9" s="286"/>
      <c r="Q9" s="287"/>
      <c r="R9" s="301"/>
      <c r="S9" s="302"/>
      <c r="T9" s="303"/>
      <c r="U9" s="285" t="str">
        <f>IF(U8&gt;W8,"○",IF(U8=W8,"△",IF(U8&lt;W8,"×")))</f>
        <v>○</v>
      </c>
      <c r="V9" s="286"/>
      <c r="W9" s="287"/>
      <c r="X9" s="295"/>
      <c r="Y9" s="289"/>
      <c r="Z9" s="289"/>
      <c r="AA9" s="289"/>
      <c r="AB9" s="291"/>
      <c r="AC9" s="293"/>
      <c r="AD9" s="295"/>
      <c r="AE9" s="289"/>
      <c r="AF9" s="291"/>
      <c r="AG9" s="284"/>
      <c r="AH9" s="337"/>
      <c r="AI9" s="337"/>
      <c r="AJ9" s="337"/>
      <c r="AK9" s="338"/>
      <c r="AL9" s="338"/>
      <c r="AM9" s="338"/>
      <c r="AN9" s="338"/>
      <c r="AO9" s="337"/>
    </row>
    <row r="10" spans="1:41" ht="13.5" customHeight="1">
      <c r="A10" s="296" t="s">
        <v>2</v>
      </c>
      <c r="B10" s="297" t="s">
        <v>143</v>
      </c>
      <c r="C10" s="297"/>
      <c r="D10" s="297"/>
      <c r="E10" s="297"/>
      <c r="F10" s="297"/>
      <c r="G10" s="297"/>
      <c r="H10" s="297"/>
      <c r="I10" s="297"/>
      <c r="J10" s="297"/>
      <c r="K10" s="297"/>
      <c r="L10" s="58">
        <f>W4</f>
        <v>10</v>
      </c>
      <c r="M10" s="59" t="s">
        <v>171</v>
      </c>
      <c r="N10" s="62">
        <f>U4</f>
        <v>6</v>
      </c>
      <c r="O10" s="58">
        <f>W6</f>
        <v>3</v>
      </c>
      <c r="P10" s="59" t="s">
        <v>171</v>
      </c>
      <c r="Q10" s="62">
        <f>U6</f>
        <v>8</v>
      </c>
      <c r="R10" s="58">
        <f>W8</f>
        <v>6</v>
      </c>
      <c r="S10" s="59" t="s">
        <v>171</v>
      </c>
      <c r="T10" s="62">
        <f>U8</f>
        <v>10</v>
      </c>
      <c r="U10" s="298"/>
      <c r="V10" s="299"/>
      <c r="W10" s="300"/>
      <c r="X10" s="294">
        <f>COUNTIF(L11:W11,"○")</f>
        <v>1</v>
      </c>
      <c r="Y10" s="288" t="s">
        <v>171</v>
      </c>
      <c r="Z10" s="288">
        <f>COUNTIF(L11:W11,"△")</f>
        <v>0</v>
      </c>
      <c r="AA10" s="288" t="s">
        <v>171</v>
      </c>
      <c r="AB10" s="290">
        <f>COUNTIF(L11:W11,"×")</f>
        <v>2</v>
      </c>
      <c r="AC10" s="292">
        <f>X10*2+Z10</f>
        <v>2</v>
      </c>
      <c r="AD10" s="294">
        <f>L10+O10+R10+U10</f>
        <v>19</v>
      </c>
      <c r="AE10" s="288" t="s">
        <v>171</v>
      </c>
      <c r="AF10" s="290">
        <f>N10+Q10+T10+W10</f>
        <v>24</v>
      </c>
      <c r="AG10" s="284">
        <f>IF(AO10="*","",AM10)</f>
        <v>3</v>
      </c>
      <c r="AH10" s="339">
        <f>(X10*3+Z10)*100+AD10*5+(36-AF10)</f>
        <v>407</v>
      </c>
      <c r="AI10" s="337"/>
      <c r="AJ10" s="337"/>
      <c r="AK10" s="338">
        <f>RANK(AH10,AH4:AJ61,0)</f>
        <v>17</v>
      </c>
      <c r="AL10" s="338"/>
      <c r="AM10" s="338">
        <f>RANK(AH10,AH4:AJ11,0)</f>
        <v>3</v>
      </c>
      <c r="AN10" s="338"/>
      <c r="AO10" s="337">
        <f>IF(AM4+AM6+AM8+AM10=10,"","*")</f>
      </c>
    </row>
    <row r="11" spans="1:41" ht="13.5" customHeight="1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85" t="str">
        <f>IF(L10&gt;N10,"○",IF(L10=N10,"△",IF(L10&lt;N10,"×")))</f>
        <v>○</v>
      </c>
      <c r="M11" s="286"/>
      <c r="N11" s="287"/>
      <c r="O11" s="285" t="str">
        <f>IF(O10&gt;Q10,"○",IF(O10=Q10,"△",IF(O10&lt;Q10,"×")))</f>
        <v>×</v>
      </c>
      <c r="P11" s="286"/>
      <c r="Q11" s="287"/>
      <c r="R11" s="285" t="str">
        <f>IF(R10&gt;T10,"○",IF(R10=T10,"△",IF(R10&lt;T10,"×")))</f>
        <v>×</v>
      </c>
      <c r="S11" s="286"/>
      <c r="T11" s="287"/>
      <c r="U11" s="301"/>
      <c r="V11" s="302"/>
      <c r="W11" s="303"/>
      <c r="X11" s="295"/>
      <c r="Y11" s="289"/>
      <c r="Z11" s="289"/>
      <c r="AA11" s="289"/>
      <c r="AB11" s="291"/>
      <c r="AC11" s="293"/>
      <c r="AD11" s="295"/>
      <c r="AE11" s="289"/>
      <c r="AF11" s="291"/>
      <c r="AG11" s="284"/>
      <c r="AH11" s="337"/>
      <c r="AI11" s="337"/>
      <c r="AJ11" s="337"/>
      <c r="AK11" s="338"/>
      <c r="AL11" s="338"/>
      <c r="AM11" s="338"/>
      <c r="AN11" s="338"/>
      <c r="AO11" s="337"/>
    </row>
    <row r="12" spans="1:32" ht="13.5" customHeight="1">
      <c r="A12" s="327" t="s">
        <v>56</v>
      </c>
      <c r="B12" s="327"/>
      <c r="C12" s="327"/>
      <c r="D12" s="327"/>
      <c r="E12" s="327"/>
      <c r="F12" s="327"/>
      <c r="AD12" s="63"/>
      <c r="AE12" s="63"/>
      <c r="AF12" s="63"/>
    </row>
    <row r="13" spans="1:33" s="57" customFormat="1" ht="13.5" customHeight="1">
      <c r="A13" s="317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5" t="str">
        <f>A14</f>
        <v>5</v>
      </c>
      <c r="M13" s="316"/>
      <c r="N13" s="316"/>
      <c r="O13" s="315" t="str">
        <f>A16</f>
        <v>6</v>
      </c>
      <c r="P13" s="316"/>
      <c r="Q13" s="316"/>
      <c r="R13" s="315" t="str">
        <f>A18</f>
        <v>7</v>
      </c>
      <c r="S13" s="316"/>
      <c r="T13" s="316"/>
      <c r="U13" s="315" t="str">
        <f>A20</f>
        <v>8</v>
      </c>
      <c r="V13" s="316"/>
      <c r="W13" s="316"/>
      <c r="X13" s="320" t="s">
        <v>7</v>
      </c>
      <c r="Y13" s="321"/>
      <c r="Z13" s="321"/>
      <c r="AA13" s="321"/>
      <c r="AB13" s="322"/>
      <c r="AC13" s="54" t="s">
        <v>3</v>
      </c>
      <c r="AD13" s="310" t="s">
        <v>5</v>
      </c>
      <c r="AE13" s="311"/>
      <c r="AF13" s="312"/>
      <c r="AG13" s="55" t="s">
        <v>4</v>
      </c>
    </row>
    <row r="14" spans="1:41" ht="13.5" customHeight="1">
      <c r="A14" s="296" t="s">
        <v>178</v>
      </c>
      <c r="B14" s="297" t="s">
        <v>199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8"/>
      <c r="M14" s="299"/>
      <c r="N14" s="300"/>
      <c r="O14" s="58">
        <f>'日程'!L8</f>
        <v>9</v>
      </c>
      <c r="P14" s="59" t="s">
        <v>171</v>
      </c>
      <c r="Q14" s="60">
        <f>'日程'!R8</f>
        <v>5</v>
      </c>
      <c r="R14" s="61">
        <f>'日程'!L14</f>
        <v>7</v>
      </c>
      <c r="S14" s="59" t="s">
        <v>171</v>
      </c>
      <c r="T14" s="60">
        <f>'日程'!R14</f>
        <v>8</v>
      </c>
      <c r="U14" s="61">
        <f>'日程'!L20</f>
        <v>9</v>
      </c>
      <c r="V14" s="59" t="s">
        <v>171</v>
      </c>
      <c r="W14" s="60">
        <f>'日程'!R20</f>
        <v>4</v>
      </c>
      <c r="X14" s="294">
        <f>COUNTIF(L15:W15,"○")</f>
        <v>2</v>
      </c>
      <c r="Y14" s="288" t="s">
        <v>171</v>
      </c>
      <c r="Z14" s="288">
        <f>COUNTIF(L15:W15,"△")</f>
        <v>0</v>
      </c>
      <c r="AA14" s="288" t="s">
        <v>171</v>
      </c>
      <c r="AB14" s="290">
        <f>COUNTIF(L15:W15,"×")</f>
        <v>1</v>
      </c>
      <c r="AC14" s="292">
        <f>X14*2+Z14</f>
        <v>4</v>
      </c>
      <c r="AD14" s="294">
        <f>L14+O14+R14+U14</f>
        <v>25</v>
      </c>
      <c r="AE14" s="288" t="s">
        <v>171</v>
      </c>
      <c r="AF14" s="290">
        <f>N14+Q14+T14+W14</f>
        <v>17</v>
      </c>
      <c r="AG14" s="284">
        <f>IF(AO14="*","",AM14)</f>
        <v>1</v>
      </c>
      <c r="AH14" s="339">
        <f>(X14*3+Z14)*100+AD14*5+(36-AF14)</f>
        <v>744</v>
      </c>
      <c r="AI14" s="337"/>
      <c r="AJ14" s="337"/>
      <c r="AK14" s="338">
        <f>RANK(AH14,AH4:AJ61,0)</f>
        <v>5</v>
      </c>
      <c r="AL14" s="338"/>
      <c r="AM14" s="338">
        <f>RANK(AH14,AH14:AJ21,0)</f>
        <v>1</v>
      </c>
      <c r="AN14" s="338"/>
      <c r="AO14" s="337">
        <f>IF(AM14+AM16+AM18+AM20=10,"","*")</f>
      </c>
    </row>
    <row r="15" spans="1:41" ht="13.5" customHeight="1">
      <c r="A15" s="296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301"/>
      <c r="M15" s="302"/>
      <c r="N15" s="303"/>
      <c r="O15" s="285" t="str">
        <f>IF(O14&gt;Q14,"○",IF(O14=Q14,"△",IF(O14&lt;Q14,"×")))</f>
        <v>○</v>
      </c>
      <c r="P15" s="286"/>
      <c r="Q15" s="287"/>
      <c r="R15" s="285" t="str">
        <f>IF(R14&gt;T14,"○",IF(R14=T14,"△",IF(R14&lt;T14,"×")))</f>
        <v>×</v>
      </c>
      <c r="S15" s="286"/>
      <c r="T15" s="287"/>
      <c r="U15" s="285" t="str">
        <f>IF(U14&gt;W14,"○",IF(U14=W14,"△",IF(U14&lt;W14,"×")))</f>
        <v>○</v>
      </c>
      <c r="V15" s="286"/>
      <c r="W15" s="287"/>
      <c r="X15" s="295"/>
      <c r="Y15" s="289"/>
      <c r="Z15" s="289"/>
      <c r="AA15" s="289"/>
      <c r="AB15" s="291"/>
      <c r="AC15" s="293"/>
      <c r="AD15" s="295"/>
      <c r="AE15" s="289"/>
      <c r="AF15" s="291"/>
      <c r="AG15" s="284"/>
      <c r="AH15" s="337"/>
      <c r="AI15" s="337"/>
      <c r="AJ15" s="337"/>
      <c r="AK15" s="338"/>
      <c r="AL15" s="338"/>
      <c r="AM15" s="338"/>
      <c r="AN15" s="338"/>
      <c r="AO15" s="337"/>
    </row>
    <row r="16" spans="1:41" ht="13.5" customHeight="1">
      <c r="A16" s="296" t="s">
        <v>179</v>
      </c>
      <c r="B16" s="297" t="s">
        <v>37</v>
      </c>
      <c r="C16" s="297"/>
      <c r="D16" s="297"/>
      <c r="E16" s="297"/>
      <c r="F16" s="297"/>
      <c r="G16" s="297"/>
      <c r="H16" s="297"/>
      <c r="I16" s="297"/>
      <c r="J16" s="297"/>
      <c r="K16" s="297"/>
      <c r="L16" s="58">
        <f>Q14</f>
        <v>5</v>
      </c>
      <c r="M16" s="59" t="s">
        <v>171</v>
      </c>
      <c r="N16" s="62">
        <f>O14</f>
        <v>9</v>
      </c>
      <c r="O16" s="298"/>
      <c r="P16" s="299"/>
      <c r="Q16" s="300"/>
      <c r="R16" s="61">
        <f>'日程'!L65</f>
        <v>8</v>
      </c>
      <c r="S16" s="59" t="s">
        <v>171</v>
      </c>
      <c r="T16" s="60">
        <f>'日程'!R65</f>
        <v>9</v>
      </c>
      <c r="U16" s="61">
        <f>'日程'!L17</f>
        <v>8</v>
      </c>
      <c r="V16" s="59" t="s">
        <v>171</v>
      </c>
      <c r="W16" s="60">
        <f>'日程'!R17</f>
        <v>4</v>
      </c>
      <c r="X16" s="294">
        <f>COUNTIF(L17:W17,"○")</f>
        <v>1</v>
      </c>
      <c r="Y16" s="288" t="s">
        <v>171</v>
      </c>
      <c r="Z16" s="288">
        <f>COUNTIF(L17:W17,"△")</f>
        <v>0</v>
      </c>
      <c r="AA16" s="288" t="s">
        <v>171</v>
      </c>
      <c r="AB16" s="290">
        <f>COUNTIF(L17:W17,"×")</f>
        <v>2</v>
      </c>
      <c r="AC16" s="292">
        <f>X16*2+Z16</f>
        <v>2</v>
      </c>
      <c r="AD16" s="294">
        <f>L16+O16+R16+U16</f>
        <v>21</v>
      </c>
      <c r="AE16" s="288" t="s">
        <v>171</v>
      </c>
      <c r="AF16" s="290">
        <f>N16+Q16+T16+W16</f>
        <v>22</v>
      </c>
      <c r="AG16" s="284">
        <f>IF(AO16="*","",AM16)</f>
        <v>3</v>
      </c>
      <c r="AH16" s="339">
        <f>(X16*3+Z16)*100+AD16*5+(36-AF16)</f>
        <v>419</v>
      </c>
      <c r="AI16" s="337"/>
      <c r="AJ16" s="337"/>
      <c r="AK16" s="338">
        <f>RANK(AH16,AH4:AJ61,0)</f>
        <v>16</v>
      </c>
      <c r="AL16" s="338"/>
      <c r="AM16" s="338">
        <f>RANK(AH16,AH14:AJ21,0)</f>
        <v>3</v>
      </c>
      <c r="AN16" s="338"/>
      <c r="AO16" s="337">
        <f>IF(AM14+AM16+AM18+AM20=10,"","*")</f>
      </c>
    </row>
    <row r="17" spans="1:41" ht="13.5" customHeight="1">
      <c r="A17" s="296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85" t="str">
        <f>IF(L16&gt;N16,"○",IF(L16=N16,"△",IF(L16&lt;N16,"×")))</f>
        <v>×</v>
      </c>
      <c r="M17" s="286"/>
      <c r="N17" s="287"/>
      <c r="O17" s="301"/>
      <c r="P17" s="302"/>
      <c r="Q17" s="303"/>
      <c r="R17" s="285" t="str">
        <f>IF(R16&gt;T16,"○",IF(R16=T16,"△",IF(R16&lt;T16,"×")))</f>
        <v>×</v>
      </c>
      <c r="S17" s="286"/>
      <c r="T17" s="287"/>
      <c r="U17" s="285" t="str">
        <f>IF(U16&gt;W16,"○",IF(U16=W16,"△",IF(U16&lt;W16,"×")))</f>
        <v>○</v>
      </c>
      <c r="V17" s="286"/>
      <c r="W17" s="287"/>
      <c r="X17" s="295"/>
      <c r="Y17" s="289"/>
      <c r="Z17" s="289"/>
      <c r="AA17" s="289"/>
      <c r="AB17" s="291"/>
      <c r="AC17" s="293"/>
      <c r="AD17" s="295"/>
      <c r="AE17" s="289"/>
      <c r="AF17" s="291"/>
      <c r="AG17" s="284"/>
      <c r="AH17" s="337"/>
      <c r="AI17" s="337"/>
      <c r="AJ17" s="337"/>
      <c r="AK17" s="338"/>
      <c r="AL17" s="338"/>
      <c r="AM17" s="338"/>
      <c r="AN17" s="338"/>
      <c r="AO17" s="337"/>
    </row>
    <row r="18" spans="1:41" ht="13.5" customHeight="1">
      <c r="A18" s="296" t="s">
        <v>180</v>
      </c>
      <c r="B18" s="297" t="s">
        <v>200</v>
      </c>
      <c r="C18" s="297"/>
      <c r="D18" s="297"/>
      <c r="E18" s="297"/>
      <c r="F18" s="297"/>
      <c r="G18" s="297"/>
      <c r="H18" s="297"/>
      <c r="I18" s="297"/>
      <c r="J18" s="297"/>
      <c r="K18" s="297"/>
      <c r="L18" s="58">
        <f>T14</f>
        <v>8</v>
      </c>
      <c r="M18" s="59" t="s">
        <v>171</v>
      </c>
      <c r="N18" s="62">
        <f>R14</f>
        <v>7</v>
      </c>
      <c r="O18" s="58">
        <f>T16</f>
        <v>9</v>
      </c>
      <c r="P18" s="59" t="s">
        <v>171</v>
      </c>
      <c r="Q18" s="62">
        <f>R16</f>
        <v>8</v>
      </c>
      <c r="R18" s="298"/>
      <c r="S18" s="299"/>
      <c r="T18" s="300"/>
      <c r="U18" s="61">
        <f>'日程'!L11</f>
        <v>8</v>
      </c>
      <c r="V18" s="59" t="s">
        <v>171</v>
      </c>
      <c r="W18" s="60">
        <f>'日程'!R11</f>
        <v>9</v>
      </c>
      <c r="X18" s="294">
        <f>COUNTIF(L19:W19,"○")</f>
        <v>2</v>
      </c>
      <c r="Y18" s="288" t="s">
        <v>171</v>
      </c>
      <c r="Z18" s="288">
        <f>COUNTIF(L19:W19,"△")</f>
        <v>0</v>
      </c>
      <c r="AA18" s="288" t="s">
        <v>171</v>
      </c>
      <c r="AB18" s="290">
        <f>COUNTIF(L19:W19,"×")</f>
        <v>1</v>
      </c>
      <c r="AC18" s="292">
        <f>X18*2+Z18</f>
        <v>4</v>
      </c>
      <c r="AD18" s="294">
        <f>L18+O18+R18+U18</f>
        <v>25</v>
      </c>
      <c r="AE18" s="288" t="s">
        <v>171</v>
      </c>
      <c r="AF18" s="290">
        <f>N18+Q18+T18+W18</f>
        <v>24</v>
      </c>
      <c r="AG18" s="284">
        <f>IF(AO18="*","",AM18)</f>
        <v>2</v>
      </c>
      <c r="AH18" s="339">
        <f>(X18*3+Z18)*100+AD18*5+(36-AF18)</f>
        <v>737</v>
      </c>
      <c r="AI18" s="337"/>
      <c r="AJ18" s="337"/>
      <c r="AK18" s="338">
        <f>RANK(AH18,AH4:AJ61,0)</f>
        <v>7</v>
      </c>
      <c r="AL18" s="338"/>
      <c r="AM18" s="338">
        <f>RANK(AH18,AH14:AJ21,0)</f>
        <v>2</v>
      </c>
      <c r="AN18" s="338"/>
      <c r="AO18" s="337">
        <f>IF(AM14+AM16+AM18+AM20=10,"","*")</f>
      </c>
    </row>
    <row r="19" spans="1:41" ht="13.5" customHeight="1">
      <c r="A19" s="296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85" t="str">
        <f>IF(L18&gt;N18,"○",IF(L18=N18,"△",IF(L18&lt;N18,"×")))</f>
        <v>○</v>
      </c>
      <c r="M19" s="286"/>
      <c r="N19" s="287"/>
      <c r="O19" s="285" t="str">
        <f>IF(O18&gt;Q18,"○",IF(O18=Q18,"△",IF(O18&lt;Q18,"×")))</f>
        <v>○</v>
      </c>
      <c r="P19" s="286"/>
      <c r="Q19" s="287"/>
      <c r="R19" s="301"/>
      <c r="S19" s="302"/>
      <c r="T19" s="303"/>
      <c r="U19" s="285" t="str">
        <f>IF(U18&gt;W18,"○",IF(U18=W18,"△",IF(U18&lt;W18,"×")))</f>
        <v>×</v>
      </c>
      <c r="V19" s="286"/>
      <c r="W19" s="287"/>
      <c r="X19" s="295"/>
      <c r="Y19" s="289"/>
      <c r="Z19" s="289"/>
      <c r="AA19" s="289"/>
      <c r="AB19" s="291"/>
      <c r="AC19" s="293"/>
      <c r="AD19" s="295"/>
      <c r="AE19" s="289"/>
      <c r="AF19" s="291"/>
      <c r="AG19" s="284"/>
      <c r="AH19" s="337"/>
      <c r="AI19" s="337"/>
      <c r="AJ19" s="337"/>
      <c r="AK19" s="338"/>
      <c r="AL19" s="338"/>
      <c r="AM19" s="338"/>
      <c r="AN19" s="338"/>
      <c r="AO19" s="337"/>
    </row>
    <row r="20" spans="1:41" ht="13.5" customHeight="1">
      <c r="A20" s="296" t="s">
        <v>181</v>
      </c>
      <c r="B20" s="297" t="s">
        <v>137</v>
      </c>
      <c r="C20" s="297"/>
      <c r="D20" s="297"/>
      <c r="E20" s="297"/>
      <c r="F20" s="297"/>
      <c r="G20" s="297"/>
      <c r="H20" s="297"/>
      <c r="I20" s="297"/>
      <c r="J20" s="297"/>
      <c r="K20" s="297"/>
      <c r="L20" s="58">
        <f>W14</f>
        <v>4</v>
      </c>
      <c r="M20" s="59" t="s">
        <v>171</v>
      </c>
      <c r="N20" s="62">
        <f>U14</f>
        <v>9</v>
      </c>
      <c r="O20" s="58">
        <f>W16</f>
        <v>4</v>
      </c>
      <c r="P20" s="59" t="s">
        <v>171</v>
      </c>
      <c r="Q20" s="62">
        <f>U16</f>
        <v>8</v>
      </c>
      <c r="R20" s="58">
        <f>W18</f>
        <v>9</v>
      </c>
      <c r="S20" s="59" t="s">
        <v>171</v>
      </c>
      <c r="T20" s="62">
        <f>U18</f>
        <v>8</v>
      </c>
      <c r="U20" s="298"/>
      <c r="V20" s="299"/>
      <c r="W20" s="300"/>
      <c r="X20" s="294">
        <f>COUNTIF(L21:W21,"○")</f>
        <v>1</v>
      </c>
      <c r="Y20" s="288" t="s">
        <v>171</v>
      </c>
      <c r="Z20" s="288">
        <f>COUNTIF(L21:W21,"△")</f>
        <v>0</v>
      </c>
      <c r="AA20" s="288" t="s">
        <v>171</v>
      </c>
      <c r="AB20" s="290">
        <f>COUNTIF(L21:W21,"×")</f>
        <v>2</v>
      </c>
      <c r="AC20" s="292">
        <f>X20*2+Z20</f>
        <v>2</v>
      </c>
      <c r="AD20" s="294">
        <f>L20+O20+R20+U20</f>
        <v>17</v>
      </c>
      <c r="AE20" s="288" t="s">
        <v>171</v>
      </c>
      <c r="AF20" s="290">
        <f>N20+Q20+T20+W20</f>
        <v>25</v>
      </c>
      <c r="AG20" s="284">
        <f>IF(AO20="*","",AM20)</f>
        <v>4</v>
      </c>
      <c r="AH20" s="339">
        <f>(X20*3+Z20)*100+AD20*5+(36-AF20)</f>
        <v>396</v>
      </c>
      <c r="AI20" s="337"/>
      <c r="AJ20" s="337"/>
      <c r="AK20" s="338">
        <f>RANK(AH20,AH4:AJ61,0)</f>
        <v>19</v>
      </c>
      <c r="AL20" s="338"/>
      <c r="AM20" s="338">
        <f>RANK(AH20,AH14:AJ21,0)</f>
        <v>4</v>
      </c>
      <c r="AN20" s="338"/>
      <c r="AO20" s="337">
        <f>IF(AM14+AM16+AM18+AM20=10,"","*")</f>
      </c>
    </row>
    <row r="21" spans="1:41" ht="13.5" customHeight="1">
      <c r="A21" s="296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85" t="str">
        <f>IF(L20&gt;N20,"○",IF(L20=N20,"△",IF(L20&lt;N20,"×")))</f>
        <v>×</v>
      </c>
      <c r="M21" s="286"/>
      <c r="N21" s="287"/>
      <c r="O21" s="285" t="str">
        <f>IF(O20&gt;Q20,"○",IF(O20=Q20,"△",IF(O20&lt;Q20,"×")))</f>
        <v>×</v>
      </c>
      <c r="P21" s="286"/>
      <c r="Q21" s="287"/>
      <c r="R21" s="285" t="str">
        <f>IF(R20&gt;T20,"○",IF(R20=T20,"△",IF(R20&lt;T20,"×")))</f>
        <v>○</v>
      </c>
      <c r="S21" s="286"/>
      <c r="T21" s="287"/>
      <c r="U21" s="301"/>
      <c r="V21" s="302"/>
      <c r="W21" s="303"/>
      <c r="X21" s="295"/>
      <c r="Y21" s="289"/>
      <c r="Z21" s="289"/>
      <c r="AA21" s="289"/>
      <c r="AB21" s="291"/>
      <c r="AC21" s="293"/>
      <c r="AD21" s="295"/>
      <c r="AE21" s="289"/>
      <c r="AF21" s="291"/>
      <c r="AG21" s="284"/>
      <c r="AH21" s="337"/>
      <c r="AI21" s="337"/>
      <c r="AJ21" s="337"/>
      <c r="AK21" s="338"/>
      <c r="AL21" s="338"/>
      <c r="AM21" s="338"/>
      <c r="AN21" s="338"/>
      <c r="AO21" s="337"/>
    </row>
    <row r="22" spans="1:32" ht="13.5" customHeight="1">
      <c r="A22" s="326" t="s">
        <v>57</v>
      </c>
      <c r="B22" s="326"/>
      <c r="C22" s="326"/>
      <c r="D22" s="326"/>
      <c r="E22" s="326"/>
      <c r="F22" s="326"/>
      <c r="X22" s="63"/>
      <c r="Y22" s="63"/>
      <c r="Z22" s="63"/>
      <c r="AA22" s="63"/>
      <c r="AB22" s="63"/>
      <c r="AD22" s="63"/>
      <c r="AE22" s="63"/>
      <c r="AF22" s="63"/>
    </row>
    <row r="23" spans="1:33" s="57" customFormat="1" ht="13.5" customHeight="1">
      <c r="A23" s="317"/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5" t="str">
        <f>A24</f>
        <v>9</v>
      </c>
      <c r="M23" s="316"/>
      <c r="N23" s="316"/>
      <c r="O23" s="315" t="str">
        <f>A26</f>
        <v>10</v>
      </c>
      <c r="P23" s="316"/>
      <c r="Q23" s="316"/>
      <c r="R23" s="315" t="str">
        <f>A28</f>
        <v>11</v>
      </c>
      <c r="S23" s="316"/>
      <c r="T23" s="316"/>
      <c r="U23" s="315" t="str">
        <f>A30</f>
        <v>12</v>
      </c>
      <c r="V23" s="316"/>
      <c r="W23" s="316"/>
      <c r="X23" s="310" t="s">
        <v>7</v>
      </c>
      <c r="Y23" s="311"/>
      <c r="Z23" s="311"/>
      <c r="AA23" s="311"/>
      <c r="AB23" s="312"/>
      <c r="AC23" s="54" t="s">
        <v>3</v>
      </c>
      <c r="AD23" s="310" t="s">
        <v>5</v>
      </c>
      <c r="AE23" s="311"/>
      <c r="AF23" s="312"/>
      <c r="AG23" s="55" t="s">
        <v>4</v>
      </c>
    </row>
    <row r="24" spans="1:41" ht="13.5" customHeight="1">
      <c r="A24" s="296" t="s">
        <v>182</v>
      </c>
      <c r="B24" s="304" t="s">
        <v>138</v>
      </c>
      <c r="C24" s="305"/>
      <c r="D24" s="305"/>
      <c r="E24" s="305"/>
      <c r="F24" s="305"/>
      <c r="G24" s="305"/>
      <c r="H24" s="305"/>
      <c r="I24" s="305"/>
      <c r="J24" s="305"/>
      <c r="K24" s="306"/>
      <c r="L24" s="298"/>
      <c r="M24" s="299"/>
      <c r="N24" s="300"/>
      <c r="O24" s="58">
        <f>'日程'!L9</f>
        <v>6</v>
      </c>
      <c r="P24" s="59" t="s">
        <v>171</v>
      </c>
      <c r="Q24" s="60">
        <f>'日程'!R9</f>
        <v>7</v>
      </c>
      <c r="R24" s="61">
        <f>'日程'!L15</f>
        <v>9</v>
      </c>
      <c r="S24" s="59" t="s">
        <v>171</v>
      </c>
      <c r="T24" s="60">
        <f>'日程'!R15</f>
        <v>8</v>
      </c>
      <c r="U24" s="61">
        <f>'日程'!L21</f>
        <v>9</v>
      </c>
      <c r="V24" s="59" t="s">
        <v>171</v>
      </c>
      <c r="W24" s="60">
        <f>'日程'!R21</f>
        <v>5</v>
      </c>
      <c r="X24" s="294">
        <f>COUNTIF(L25:W25,"○")</f>
        <v>2</v>
      </c>
      <c r="Y24" s="288" t="s">
        <v>171</v>
      </c>
      <c r="Z24" s="288">
        <f>COUNTIF(L25:W25,"△")</f>
        <v>0</v>
      </c>
      <c r="AA24" s="288" t="s">
        <v>171</v>
      </c>
      <c r="AB24" s="290">
        <f>COUNTIF(L25:W25,"×")</f>
        <v>1</v>
      </c>
      <c r="AC24" s="292">
        <f>X24*2+Z24</f>
        <v>4</v>
      </c>
      <c r="AD24" s="294">
        <f>L24+O24+R24+U24</f>
        <v>24</v>
      </c>
      <c r="AE24" s="288" t="s">
        <v>171</v>
      </c>
      <c r="AF24" s="290">
        <f>N24+Q24+T24+W24</f>
        <v>20</v>
      </c>
      <c r="AG24" s="284">
        <f>IF(AO24="*","",AM24)</f>
        <v>1</v>
      </c>
      <c r="AH24" s="339">
        <f>(X24*3+Z24)*100+AD24*5+(36-AF24)</f>
        <v>736</v>
      </c>
      <c r="AI24" s="337"/>
      <c r="AJ24" s="337"/>
      <c r="AK24" s="338">
        <f>RANK(AH24,AH4:AJ61,0)</f>
        <v>8</v>
      </c>
      <c r="AL24" s="338"/>
      <c r="AM24" s="338">
        <f>RANK(AH24,AH24:AJ31,0)</f>
        <v>1</v>
      </c>
      <c r="AN24" s="338"/>
      <c r="AO24" s="337">
        <f>IF(AM24+AM26+AM28+AM30=10,"","*")</f>
      </c>
    </row>
    <row r="25" spans="1:41" ht="13.5" customHeight="1">
      <c r="A25" s="296"/>
      <c r="B25" s="307"/>
      <c r="C25" s="308"/>
      <c r="D25" s="308"/>
      <c r="E25" s="308"/>
      <c r="F25" s="308"/>
      <c r="G25" s="308"/>
      <c r="H25" s="308"/>
      <c r="I25" s="308"/>
      <c r="J25" s="308"/>
      <c r="K25" s="309"/>
      <c r="L25" s="301"/>
      <c r="M25" s="302"/>
      <c r="N25" s="303"/>
      <c r="O25" s="285" t="str">
        <f>IF(O24&gt;Q24,"○",IF(O24=Q24,"△",IF(O24&lt;Q24,"×")))</f>
        <v>×</v>
      </c>
      <c r="P25" s="286"/>
      <c r="Q25" s="287"/>
      <c r="R25" s="285" t="str">
        <f>IF(R24&gt;T24,"○",IF(R24=T24,"△",IF(R24&lt;T24,"×")))</f>
        <v>○</v>
      </c>
      <c r="S25" s="286"/>
      <c r="T25" s="287"/>
      <c r="U25" s="285" t="str">
        <f>IF(U24&gt;W24,"○",IF(U24=W24,"△",IF(U24&lt;W24,"×")))</f>
        <v>○</v>
      </c>
      <c r="V25" s="286"/>
      <c r="W25" s="287"/>
      <c r="X25" s="295"/>
      <c r="Y25" s="289"/>
      <c r="Z25" s="289"/>
      <c r="AA25" s="289"/>
      <c r="AB25" s="291"/>
      <c r="AC25" s="293"/>
      <c r="AD25" s="295"/>
      <c r="AE25" s="289"/>
      <c r="AF25" s="291"/>
      <c r="AG25" s="284"/>
      <c r="AH25" s="337"/>
      <c r="AI25" s="337"/>
      <c r="AJ25" s="337"/>
      <c r="AK25" s="338"/>
      <c r="AL25" s="338"/>
      <c r="AM25" s="338"/>
      <c r="AN25" s="338"/>
      <c r="AO25" s="337"/>
    </row>
    <row r="26" spans="1:41" ht="13.5" customHeight="1">
      <c r="A26" s="296" t="s">
        <v>183</v>
      </c>
      <c r="B26" s="304" t="s">
        <v>31</v>
      </c>
      <c r="C26" s="305"/>
      <c r="D26" s="305"/>
      <c r="E26" s="305"/>
      <c r="F26" s="305"/>
      <c r="G26" s="305"/>
      <c r="H26" s="305"/>
      <c r="I26" s="305"/>
      <c r="J26" s="305"/>
      <c r="K26" s="306"/>
      <c r="L26" s="58">
        <f>Q24</f>
        <v>7</v>
      </c>
      <c r="M26" s="59" t="s">
        <v>171</v>
      </c>
      <c r="N26" s="62">
        <f>O24</f>
        <v>6</v>
      </c>
      <c r="O26" s="298"/>
      <c r="P26" s="299"/>
      <c r="Q26" s="300"/>
      <c r="R26" s="61">
        <f>'日程'!L22</f>
        <v>8</v>
      </c>
      <c r="S26" s="59" t="s">
        <v>171</v>
      </c>
      <c r="T26" s="60">
        <f>'日程'!R22</f>
        <v>5</v>
      </c>
      <c r="U26" s="61">
        <f>'日程'!L18</f>
        <v>3</v>
      </c>
      <c r="V26" s="59" t="s">
        <v>171</v>
      </c>
      <c r="W26" s="60">
        <f>'日程'!R18</f>
        <v>6</v>
      </c>
      <c r="X26" s="294">
        <f>COUNTIF(L27:W27,"○")</f>
        <v>2</v>
      </c>
      <c r="Y26" s="288" t="s">
        <v>171</v>
      </c>
      <c r="Z26" s="288">
        <f>COUNTIF(L27:W27,"△")</f>
        <v>0</v>
      </c>
      <c r="AA26" s="288" t="s">
        <v>171</v>
      </c>
      <c r="AB26" s="290">
        <f>COUNTIF(L27:W27,"×")</f>
        <v>1</v>
      </c>
      <c r="AC26" s="292">
        <f>X26*2+Z26</f>
        <v>4</v>
      </c>
      <c r="AD26" s="294">
        <f>L26+O26+R26+U26</f>
        <v>18</v>
      </c>
      <c r="AE26" s="288" t="s">
        <v>171</v>
      </c>
      <c r="AF26" s="290">
        <f>N26+Q26+T26+W26</f>
        <v>17</v>
      </c>
      <c r="AG26" s="284">
        <f>IF(AO26="*","",AM26)</f>
        <v>3</v>
      </c>
      <c r="AH26" s="339">
        <f>(X26*3+Z26)*100+AD26*5+(36-AF26)</f>
        <v>709</v>
      </c>
      <c r="AI26" s="337"/>
      <c r="AJ26" s="337"/>
      <c r="AK26" s="338">
        <f>RANK(AH26,AH4:AJ61,0)</f>
        <v>12</v>
      </c>
      <c r="AL26" s="338"/>
      <c r="AM26" s="338">
        <f>RANK(AH26,AH24:AJ31,0)</f>
        <v>3</v>
      </c>
      <c r="AN26" s="338"/>
      <c r="AO26" s="337">
        <f>IF(AM24+AM26+AM28+AM30=10,"","*")</f>
      </c>
    </row>
    <row r="27" spans="1:41" ht="13.5" customHeight="1">
      <c r="A27" s="296"/>
      <c r="B27" s="307"/>
      <c r="C27" s="308"/>
      <c r="D27" s="308"/>
      <c r="E27" s="308"/>
      <c r="F27" s="308"/>
      <c r="G27" s="308"/>
      <c r="H27" s="308"/>
      <c r="I27" s="308"/>
      <c r="J27" s="308"/>
      <c r="K27" s="309"/>
      <c r="L27" s="285" t="str">
        <f>IF(L26&gt;N26,"○",IF(L26=N26,"△",IF(L26&lt;N26,"×")))</f>
        <v>○</v>
      </c>
      <c r="M27" s="286"/>
      <c r="N27" s="287"/>
      <c r="O27" s="301"/>
      <c r="P27" s="302"/>
      <c r="Q27" s="303"/>
      <c r="R27" s="285" t="str">
        <f>IF(R26&gt;T26,"○",IF(R26=T26,"△",IF(R26&lt;T26,"×")))</f>
        <v>○</v>
      </c>
      <c r="S27" s="286"/>
      <c r="T27" s="287"/>
      <c r="U27" s="285" t="str">
        <f>IF(U26&gt;W26,"○",IF(U26=W26,"△",IF(U26&lt;W26,"×")))</f>
        <v>×</v>
      </c>
      <c r="V27" s="286"/>
      <c r="W27" s="287"/>
      <c r="X27" s="295"/>
      <c r="Y27" s="289"/>
      <c r="Z27" s="289"/>
      <c r="AA27" s="289"/>
      <c r="AB27" s="291"/>
      <c r="AC27" s="293"/>
      <c r="AD27" s="295"/>
      <c r="AE27" s="289"/>
      <c r="AF27" s="291"/>
      <c r="AG27" s="284"/>
      <c r="AH27" s="337"/>
      <c r="AI27" s="337"/>
      <c r="AJ27" s="337"/>
      <c r="AK27" s="338"/>
      <c r="AL27" s="338"/>
      <c r="AM27" s="338"/>
      <c r="AN27" s="338"/>
      <c r="AO27" s="337"/>
    </row>
    <row r="28" spans="1:41" ht="13.5" customHeight="1">
      <c r="A28" s="296" t="s">
        <v>184</v>
      </c>
      <c r="B28" s="304" t="s">
        <v>201</v>
      </c>
      <c r="C28" s="305"/>
      <c r="D28" s="305"/>
      <c r="E28" s="305"/>
      <c r="F28" s="305"/>
      <c r="G28" s="305"/>
      <c r="H28" s="305"/>
      <c r="I28" s="305"/>
      <c r="J28" s="305"/>
      <c r="K28" s="306"/>
      <c r="L28" s="58">
        <f>T24</f>
        <v>8</v>
      </c>
      <c r="M28" s="59" t="s">
        <v>171</v>
      </c>
      <c r="N28" s="62">
        <f>R24</f>
        <v>9</v>
      </c>
      <c r="O28" s="58">
        <f>T26</f>
        <v>5</v>
      </c>
      <c r="P28" s="59" t="s">
        <v>171</v>
      </c>
      <c r="Q28" s="62">
        <f>R26</f>
        <v>8</v>
      </c>
      <c r="R28" s="298"/>
      <c r="S28" s="299"/>
      <c r="T28" s="300"/>
      <c r="U28" s="61">
        <f>'日程'!L12</f>
        <v>3</v>
      </c>
      <c r="V28" s="59" t="s">
        <v>171</v>
      </c>
      <c r="W28" s="60">
        <f>'日程'!R12</f>
        <v>8</v>
      </c>
      <c r="X28" s="294">
        <f>COUNTIF(L29:W29,"○")</f>
        <v>0</v>
      </c>
      <c r="Y28" s="288" t="s">
        <v>171</v>
      </c>
      <c r="Z28" s="288">
        <f>COUNTIF(L29:W29,"△")</f>
        <v>0</v>
      </c>
      <c r="AA28" s="288" t="s">
        <v>171</v>
      </c>
      <c r="AB28" s="290">
        <f>COUNTIF(L29:W29,"×")</f>
        <v>3</v>
      </c>
      <c r="AC28" s="292">
        <f>X28*2+Z28</f>
        <v>0</v>
      </c>
      <c r="AD28" s="294">
        <f>L28+O28+R28+U28</f>
        <v>16</v>
      </c>
      <c r="AE28" s="288" t="s">
        <v>171</v>
      </c>
      <c r="AF28" s="290">
        <f>N28+Q28+T28+W28</f>
        <v>25</v>
      </c>
      <c r="AG28" s="284">
        <f>IF(AO28="*","",AM28)</f>
        <v>4</v>
      </c>
      <c r="AH28" s="339">
        <f>(X28*3+Z28)*100+AD28*5+(36-AF28)</f>
        <v>91</v>
      </c>
      <c r="AI28" s="337"/>
      <c r="AJ28" s="337"/>
      <c r="AK28" s="338">
        <f>RANK(AH28,AH4:AJ61,0)</f>
        <v>22</v>
      </c>
      <c r="AL28" s="338"/>
      <c r="AM28" s="338">
        <f>RANK(AH28,AH24:AJ31,0)</f>
        <v>4</v>
      </c>
      <c r="AN28" s="338"/>
      <c r="AO28" s="337">
        <f>IF(AM24+AM26+AM28+AM30=10,"","*")</f>
      </c>
    </row>
    <row r="29" spans="1:41" ht="13.5" customHeight="1">
      <c r="A29" s="296"/>
      <c r="B29" s="307"/>
      <c r="C29" s="308"/>
      <c r="D29" s="308"/>
      <c r="E29" s="308"/>
      <c r="F29" s="308"/>
      <c r="G29" s="308"/>
      <c r="H29" s="308"/>
      <c r="I29" s="308"/>
      <c r="J29" s="308"/>
      <c r="K29" s="309"/>
      <c r="L29" s="285" t="str">
        <f>IF(L28&gt;N28,"○",IF(L28=N28,"△",IF(L28&lt;N28,"×")))</f>
        <v>×</v>
      </c>
      <c r="M29" s="286"/>
      <c r="N29" s="287"/>
      <c r="O29" s="285" t="str">
        <f>IF(O28&gt;Q28,"○",IF(O28=Q28,"△",IF(O28&lt;Q28,"×")))</f>
        <v>×</v>
      </c>
      <c r="P29" s="286"/>
      <c r="Q29" s="287"/>
      <c r="R29" s="301"/>
      <c r="S29" s="302"/>
      <c r="T29" s="303"/>
      <c r="U29" s="285" t="str">
        <f>IF(U28&gt;W28,"○",IF(U28=W28,"△",IF(U28&lt;W28,"×")))</f>
        <v>×</v>
      </c>
      <c r="V29" s="286"/>
      <c r="W29" s="287"/>
      <c r="X29" s="295"/>
      <c r="Y29" s="289"/>
      <c r="Z29" s="289"/>
      <c r="AA29" s="289"/>
      <c r="AB29" s="291"/>
      <c r="AC29" s="293"/>
      <c r="AD29" s="295"/>
      <c r="AE29" s="289"/>
      <c r="AF29" s="291"/>
      <c r="AG29" s="284"/>
      <c r="AH29" s="337"/>
      <c r="AI29" s="337"/>
      <c r="AJ29" s="337"/>
      <c r="AK29" s="338"/>
      <c r="AL29" s="338"/>
      <c r="AM29" s="338"/>
      <c r="AN29" s="338"/>
      <c r="AO29" s="337"/>
    </row>
    <row r="30" spans="1:41" ht="13.5" customHeight="1">
      <c r="A30" s="296" t="s">
        <v>185</v>
      </c>
      <c r="B30" s="297" t="s">
        <v>140</v>
      </c>
      <c r="C30" s="297"/>
      <c r="D30" s="297"/>
      <c r="E30" s="297"/>
      <c r="F30" s="297"/>
      <c r="G30" s="297"/>
      <c r="H30" s="297"/>
      <c r="I30" s="297"/>
      <c r="J30" s="297"/>
      <c r="K30" s="297"/>
      <c r="L30" s="58">
        <f>W24</f>
        <v>5</v>
      </c>
      <c r="M30" s="59" t="s">
        <v>171</v>
      </c>
      <c r="N30" s="62">
        <f>U24</f>
        <v>9</v>
      </c>
      <c r="O30" s="58">
        <f>W26</f>
        <v>6</v>
      </c>
      <c r="P30" s="59" t="s">
        <v>171</v>
      </c>
      <c r="Q30" s="62">
        <f>U26</f>
        <v>3</v>
      </c>
      <c r="R30" s="58">
        <f>W28</f>
        <v>8</v>
      </c>
      <c r="S30" s="59" t="s">
        <v>171</v>
      </c>
      <c r="T30" s="62">
        <f>U28</f>
        <v>3</v>
      </c>
      <c r="U30" s="298"/>
      <c r="V30" s="299"/>
      <c r="W30" s="300"/>
      <c r="X30" s="294">
        <f>COUNTIF(L31:W31,"○")</f>
        <v>2</v>
      </c>
      <c r="Y30" s="288" t="s">
        <v>171</v>
      </c>
      <c r="Z30" s="288">
        <f>COUNTIF(L31:W31,"△")</f>
        <v>0</v>
      </c>
      <c r="AA30" s="288" t="s">
        <v>171</v>
      </c>
      <c r="AB30" s="290">
        <f>COUNTIF(L31:W31,"×")</f>
        <v>1</v>
      </c>
      <c r="AC30" s="292">
        <f>X30*2+Z30</f>
        <v>4</v>
      </c>
      <c r="AD30" s="294">
        <f>L30+O30+R30+U30</f>
        <v>19</v>
      </c>
      <c r="AE30" s="288" t="s">
        <v>171</v>
      </c>
      <c r="AF30" s="290">
        <f>N30+Q30+T30+W30</f>
        <v>15</v>
      </c>
      <c r="AG30" s="284">
        <f>IF(AO30="*","",AM30)</f>
        <v>2</v>
      </c>
      <c r="AH30" s="339">
        <f>(X30*3+Z30)*100+AD30*5+(36-AF30)</f>
        <v>716</v>
      </c>
      <c r="AI30" s="337"/>
      <c r="AJ30" s="337"/>
      <c r="AK30" s="338">
        <f>RANK(AH30,AH4:AJ61,0)</f>
        <v>11</v>
      </c>
      <c r="AL30" s="338"/>
      <c r="AM30" s="338">
        <f>RANK(AH30,AH24:AJ31,0)</f>
        <v>2</v>
      </c>
      <c r="AN30" s="338"/>
      <c r="AO30" s="337">
        <f>IF(AM24+AM26+AM28+AM30=10,"","*")</f>
      </c>
    </row>
    <row r="31" spans="1:41" ht="13.5" customHeight="1">
      <c r="A31" s="29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85" t="str">
        <f>IF(L30&gt;N30,"○",IF(L30=N30,"△",IF(L30&lt;N30,"×")))</f>
        <v>×</v>
      </c>
      <c r="M31" s="286"/>
      <c r="N31" s="287"/>
      <c r="O31" s="285" t="str">
        <f>IF(O30&gt;Q30,"○",IF(O30=Q30,"△",IF(O30&lt;Q30,"×")))</f>
        <v>○</v>
      </c>
      <c r="P31" s="286"/>
      <c r="Q31" s="287"/>
      <c r="R31" s="285" t="str">
        <f>IF(R30&gt;T30,"○",IF(R30=T30,"△",IF(R30&lt;T30,"×")))</f>
        <v>○</v>
      </c>
      <c r="S31" s="286"/>
      <c r="T31" s="287"/>
      <c r="U31" s="301"/>
      <c r="V31" s="302"/>
      <c r="W31" s="303"/>
      <c r="X31" s="295"/>
      <c r="Y31" s="289"/>
      <c r="Z31" s="289"/>
      <c r="AA31" s="289"/>
      <c r="AB31" s="291"/>
      <c r="AC31" s="293"/>
      <c r="AD31" s="295"/>
      <c r="AE31" s="289"/>
      <c r="AF31" s="291"/>
      <c r="AG31" s="284"/>
      <c r="AH31" s="337"/>
      <c r="AI31" s="337"/>
      <c r="AJ31" s="337"/>
      <c r="AK31" s="338"/>
      <c r="AL31" s="338"/>
      <c r="AM31" s="338"/>
      <c r="AN31" s="338"/>
      <c r="AO31" s="337"/>
    </row>
    <row r="32" spans="1:32" ht="13.5" customHeight="1">
      <c r="A32" s="326" t="s">
        <v>58</v>
      </c>
      <c r="B32" s="326"/>
      <c r="C32" s="326"/>
      <c r="D32" s="326"/>
      <c r="E32" s="326"/>
      <c r="F32" s="326"/>
      <c r="X32" s="63"/>
      <c r="Y32" s="63"/>
      <c r="Z32" s="63"/>
      <c r="AA32" s="63"/>
      <c r="AB32" s="63"/>
      <c r="AD32" s="63"/>
      <c r="AE32" s="63"/>
      <c r="AF32" s="63"/>
    </row>
    <row r="33" spans="1:33" s="57" customFormat="1" ht="13.5" customHeight="1">
      <c r="A33" s="317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5" t="str">
        <f>A34</f>
        <v>13</v>
      </c>
      <c r="M33" s="316"/>
      <c r="N33" s="316"/>
      <c r="O33" s="315" t="str">
        <f>A36</f>
        <v>14</v>
      </c>
      <c r="P33" s="316"/>
      <c r="Q33" s="316"/>
      <c r="R33" s="315" t="str">
        <f>A38</f>
        <v>15</v>
      </c>
      <c r="S33" s="316"/>
      <c r="T33" s="316"/>
      <c r="U33" s="315" t="str">
        <f>A40</f>
        <v>16</v>
      </c>
      <c r="V33" s="316"/>
      <c r="W33" s="316"/>
      <c r="X33" s="310" t="s">
        <v>7</v>
      </c>
      <c r="Y33" s="311"/>
      <c r="Z33" s="311"/>
      <c r="AA33" s="311"/>
      <c r="AB33" s="312"/>
      <c r="AC33" s="54" t="s">
        <v>3</v>
      </c>
      <c r="AD33" s="310" t="s">
        <v>5</v>
      </c>
      <c r="AE33" s="311"/>
      <c r="AF33" s="312"/>
      <c r="AG33" s="55" t="s">
        <v>4</v>
      </c>
    </row>
    <row r="34" spans="1:41" ht="13.5" customHeight="1">
      <c r="A34" s="296" t="s">
        <v>186</v>
      </c>
      <c r="B34" s="304" t="s">
        <v>248</v>
      </c>
      <c r="C34" s="305"/>
      <c r="D34" s="305"/>
      <c r="E34" s="305"/>
      <c r="F34" s="305"/>
      <c r="G34" s="305"/>
      <c r="H34" s="305"/>
      <c r="I34" s="305"/>
      <c r="J34" s="305"/>
      <c r="K34" s="306"/>
      <c r="L34" s="298"/>
      <c r="M34" s="299"/>
      <c r="N34" s="300"/>
      <c r="O34" s="58">
        <f>'日程'!L102</f>
        <v>7</v>
      </c>
      <c r="P34" s="59" t="s">
        <v>171</v>
      </c>
      <c r="Q34" s="60">
        <f>'日程'!R102</f>
        <v>10</v>
      </c>
      <c r="R34" s="61">
        <f>'日程'!L108</f>
        <v>10</v>
      </c>
      <c r="S34" s="59" t="s">
        <v>171</v>
      </c>
      <c r="T34" s="60">
        <f>'日程'!R108</f>
        <v>6</v>
      </c>
      <c r="U34" s="61">
        <f>'日程'!L114</f>
        <v>1</v>
      </c>
      <c r="V34" s="59" t="s">
        <v>171</v>
      </c>
      <c r="W34" s="60">
        <f>'日程'!R114</f>
        <v>11</v>
      </c>
      <c r="X34" s="294">
        <f>COUNTIF(L35:W35,"○")</f>
        <v>1</v>
      </c>
      <c r="Y34" s="288" t="s">
        <v>171</v>
      </c>
      <c r="Z34" s="288">
        <f>COUNTIF(L35:W35,"△")</f>
        <v>0</v>
      </c>
      <c r="AA34" s="288" t="s">
        <v>171</v>
      </c>
      <c r="AB34" s="290">
        <f>COUNTIF(L35:W35,"×")</f>
        <v>2</v>
      </c>
      <c r="AC34" s="292">
        <f>X34*2+Z34</f>
        <v>2</v>
      </c>
      <c r="AD34" s="294">
        <f>L34+O34+R34+U34</f>
        <v>18</v>
      </c>
      <c r="AE34" s="288" t="s">
        <v>171</v>
      </c>
      <c r="AF34" s="290">
        <f>N34+Q34+T34+W34</f>
        <v>27</v>
      </c>
      <c r="AG34" s="284">
        <f>IF(AO34="*","",AM34)</f>
        <v>3</v>
      </c>
      <c r="AH34" s="339">
        <f>(X34*3+Z34)*100+AD34*5+(36-AF34)</f>
        <v>399</v>
      </c>
      <c r="AI34" s="337"/>
      <c r="AJ34" s="337"/>
      <c r="AK34" s="338">
        <f>RANK(AH34,AH4:AJ61,0)</f>
        <v>18</v>
      </c>
      <c r="AL34" s="338"/>
      <c r="AM34" s="338">
        <f>RANK(AH34,AH34:AJ41,0)</f>
        <v>3</v>
      </c>
      <c r="AN34" s="338"/>
      <c r="AO34" s="337">
        <f>IF(AM34+AM36+AM38+AM40=10,"","*")</f>
      </c>
    </row>
    <row r="35" spans="1:41" ht="13.5" customHeight="1">
      <c r="A35" s="296"/>
      <c r="B35" s="307"/>
      <c r="C35" s="308"/>
      <c r="D35" s="308"/>
      <c r="E35" s="308"/>
      <c r="F35" s="308"/>
      <c r="G35" s="308"/>
      <c r="H35" s="308"/>
      <c r="I35" s="308"/>
      <c r="J35" s="308"/>
      <c r="K35" s="309"/>
      <c r="L35" s="301"/>
      <c r="M35" s="302"/>
      <c r="N35" s="303"/>
      <c r="O35" s="285" t="str">
        <f>IF(O34&gt;Q34,"○",IF(O34=Q34,"△",IF(O34&lt;Q34,"×")))</f>
        <v>×</v>
      </c>
      <c r="P35" s="286"/>
      <c r="Q35" s="287"/>
      <c r="R35" s="285" t="str">
        <f>IF(R34&gt;T34,"○",IF(R34=T34,"△",IF(R34&lt;T34,"×")))</f>
        <v>○</v>
      </c>
      <c r="S35" s="286"/>
      <c r="T35" s="287"/>
      <c r="U35" s="285" t="str">
        <f>IF(U34&gt;W34,"○",IF(U34=W34,"△",IF(U34&lt;W34,"×")))</f>
        <v>×</v>
      </c>
      <c r="V35" s="286"/>
      <c r="W35" s="287"/>
      <c r="X35" s="295"/>
      <c r="Y35" s="289"/>
      <c r="Z35" s="289"/>
      <c r="AA35" s="289"/>
      <c r="AB35" s="291"/>
      <c r="AC35" s="293"/>
      <c r="AD35" s="295"/>
      <c r="AE35" s="289"/>
      <c r="AF35" s="291"/>
      <c r="AG35" s="284"/>
      <c r="AH35" s="337"/>
      <c r="AI35" s="337"/>
      <c r="AJ35" s="337"/>
      <c r="AK35" s="338"/>
      <c r="AL35" s="338"/>
      <c r="AM35" s="338"/>
      <c r="AN35" s="338"/>
      <c r="AO35" s="337"/>
    </row>
    <row r="36" spans="1:41" ht="13.5" customHeight="1">
      <c r="A36" s="296" t="s">
        <v>187</v>
      </c>
      <c r="B36" s="304" t="s">
        <v>67</v>
      </c>
      <c r="C36" s="305"/>
      <c r="D36" s="305"/>
      <c r="E36" s="305"/>
      <c r="F36" s="305"/>
      <c r="G36" s="305"/>
      <c r="H36" s="305"/>
      <c r="I36" s="305"/>
      <c r="J36" s="305"/>
      <c r="K36" s="306"/>
      <c r="L36" s="58">
        <f>Q34</f>
        <v>10</v>
      </c>
      <c r="M36" s="59" t="s">
        <v>171</v>
      </c>
      <c r="N36" s="62">
        <f>O34</f>
        <v>7</v>
      </c>
      <c r="O36" s="298"/>
      <c r="P36" s="299"/>
      <c r="Q36" s="300"/>
      <c r="R36" s="61">
        <f>'日程'!L66</f>
        <v>11</v>
      </c>
      <c r="S36" s="59" t="s">
        <v>171</v>
      </c>
      <c r="T36" s="60">
        <f>'日程'!R66</f>
        <v>7</v>
      </c>
      <c r="U36" s="61">
        <f>'日程'!L111</f>
        <v>3</v>
      </c>
      <c r="V36" s="59" t="s">
        <v>171</v>
      </c>
      <c r="W36" s="60">
        <f>'日程'!R111</f>
        <v>11</v>
      </c>
      <c r="X36" s="294">
        <f>COUNTIF(L37:W37,"○")</f>
        <v>2</v>
      </c>
      <c r="Y36" s="288" t="s">
        <v>171</v>
      </c>
      <c r="Z36" s="288">
        <f>COUNTIF(L37:W37,"△")</f>
        <v>0</v>
      </c>
      <c r="AA36" s="288" t="s">
        <v>171</v>
      </c>
      <c r="AB36" s="290">
        <f>COUNTIF(L37:W37,"×")</f>
        <v>1</v>
      </c>
      <c r="AC36" s="292">
        <f>X36*2+Z36</f>
        <v>4</v>
      </c>
      <c r="AD36" s="294">
        <f>L36+O36+R36+U36</f>
        <v>24</v>
      </c>
      <c r="AE36" s="288" t="s">
        <v>171</v>
      </c>
      <c r="AF36" s="290">
        <f>N36+Q36+T36+W36</f>
        <v>25</v>
      </c>
      <c r="AG36" s="284">
        <f>IF(AO36="*","",AM36)</f>
        <v>2</v>
      </c>
      <c r="AH36" s="339">
        <f>(X36*3+Z36)*100+AD36*5+(36-AF36)</f>
        <v>731</v>
      </c>
      <c r="AI36" s="337"/>
      <c r="AJ36" s="337"/>
      <c r="AK36" s="338">
        <f>RANK(AH36,AH4:AJ61,0)</f>
        <v>9</v>
      </c>
      <c r="AL36" s="338"/>
      <c r="AM36" s="338">
        <f>RANK(AH36,AH34:AJ41,0)</f>
        <v>2</v>
      </c>
      <c r="AN36" s="338"/>
      <c r="AO36" s="337">
        <f>IF(AM34+AM36+AM38+AM40=10,"","*")</f>
      </c>
    </row>
    <row r="37" spans="1:41" ht="13.5" customHeight="1">
      <c r="A37" s="296"/>
      <c r="B37" s="307"/>
      <c r="C37" s="308"/>
      <c r="D37" s="308"/>
      <c r="E37" s="308"/>
      <c r="F37" s="308"/>
      <c r="G37" s="308"/>
      <c r="H37" s="308"/>
      <c r="I37" s="308"/>
      <c r="J37" s="308"/>
      <c r="K37" s="309"/>
      <c r="L37" s="285" t="str">
        <f>IF(L36&gt;N36,"○",IF(L36=N36,"△",IF(L36&lt;N36,"×")))</f>
        <v>○</v>
      </c>
      <c r="M37" s="286"/>
      <c r="N37" s="287"/>
      <c r="O37" s="301"/>
      <c r="P37" s="302"/>
      <c r="Q37" s="303"/>
      <c r="R37" s="285" t="str">
        <f>IF(R36&gt;T36,"○",IF(R36=T36,"△",IF(R36&lt;T36,"×")))</f>
        <v>○</v>
      </c>
      <c r="S37" s="286"/>
      <c r="T37" s="287"/>
      <c r="U37" s="285" t="str">
        <f>IF(U36&gt;W36,"○",IF(U36=W36,"△",IF(U36&lt;W36,"×")))</f>
        <v>×</v>
      </c>
      <c r="V37" s="286"/>
      <c r="W37" s="287"/>
      <c r="X37" s="295"/>
      <c r="Y37" s="289"/>
      <c r="Z37" s="289"/>
      <c r="AA37" s="289"/>
      <c r="AB37" s="291"/>
      <c r="AC37" s="293"/>
      <c r="AD37" s="295"/>
      <c r="AE37" s="289"/>
      <c r="AF37" s="291"/>
      <c r="AG37" s="284"/>
      <c r="AH37" s="337"/>
      <c r="AI37" s="337"/>
      <c r="AJ37" s="337"/>
      <c r="AK37" s="338"/>
      <c r="AL37" s="338"/>
      <c r="AM37" s="338"/>
      <c r="AN37" s="338"/>
      <c r="AO37" s="337"/>
    </row>
    <row r="38" spans="1:41" ht="13.5" customHeight="1">
      <c r="A38" s="296" t="s">
        <v>188</v>
      </c>
      <c r="B38" s="304" t="s">
        <v>145</v>
      </c>
      <c r="C38" s="305"/>
      <c r="D38" s="305"/>
      <c r="E38" s="305"/>
      <c r="F38" s="305"/>
      <c r="G38" s="305"/>
      <c r="H38" s="305"/>
      <c r="I38" s="305"/>
      <c r="J38" s="305"/>
      <c r="K38" s="306"/>
      <c r="L38" s="58">
        <f>T34</f>
        <v>6</v>
      </c>
      <c r="M38" s="59" t="s">
        <v>171</v>
      </c>
      <c r="N38" s="62">
        <f>R34</f>
        <v>10</v>
      </c>
      <c r="O38" s="58">
        <f>T36</f>
        <v>7</v>
      </c>
      <c r="P38" s="59" t="s">
        <v>171</v>
      </c>
      <c r="Q38" s="62">
        <f>R36</f>
        <v>11</v>
      </c>
      <c r="R38" s="298"/>
      <c r="S38" s="299"/>
      <c r="T38" s="300"/>
      <c r="U38" s="61">
        <f>'日程'!L105</f>
        <v>0</v>
      </c>
      <c r="V38" s="59" t="s">
        <v>171</v>
      </c>
      <c r="W38" s="60">
        <f>'日程'!R105</f>
        <v>12</v>
      </c>
      <c r="X38" s="294">
        <f>COUNTIF(L39:W39,"○")</f>
        <v>0</v>
      </c>
      <c r="Y38" s="288" t="s">
        <v>171</v>
      </c>
      <c r="Z38" s="288">
        <f>COUNTIF(L39:W39,"△")</f>
        <v>0</v>
      </c>
      <c r="AA38" s="288" t="s">
        <v>171</v>
      </c>
      <c r="AB38" s="290">
        <f>COUNTIF(L39:W39,"×")</f>
        <v>3</v>
      </c>
      <c r="AC38" s="292">
        <f>X38*2+Z38</f>
        <v>0</v>
      </c>
      <c r="AD38" s="294">
        <f>L38+O38+R38+U38</f>
        <v>13</v>
      </c>
      <c r="AE38" s="288" t="s">
        <v>171</v>
      </c>
      <c r="AF38" s="290">
        <f>N38+Q38+T38+W38</f>
        <v>33</v>
      </c>
      <c r="AG38" s="284">
        <f>IF(AO38="*","",AM38)</f>
        <v>4</v>
      </c>
      <c r="AH38" s="339">
        <f>(X38*3+Z38)*100+AD38*5+(36-AF38)</f>
        <v>68</v>
      </c>
      <c r="AI38" s="337"/>
      <c r="AJ38" s="337"/>
      <c r="AK38" s="338">
        <f>RANK(AH38,AH4:AJ61,0)</f>
        <v>23</v>
      </c>
      <c r="AL38" s="338"/>
      <c r="AM38" s="338">
        <f>RANK(AH38,AH34:AJ41,0)</f>
        <v>4</v>
      </c>
      <c r="AN38" s="338"/>
      <c r="AO38" s="337">
        <f>IF(AM34+AM36+AM38+AM40=10,"","*")</f>
      </c>
    </row>
    <row r="39" spans="1:41" ht="13.5" customHeight="1">
      <c r="A39" s="296"/>
      <c r="B39" s="307"/>
      <c r="C39" s="308"/>
      <c r="D39" s="308"/>
      <c r="E39" s="308"/>
      <c r="F39" s="308"/>
      <c r="G39" s="308"/>
      <c r="H39" s="308"/>
      <c r="I39" s="308"/>
      <c r="J39" s="308"/>
      <c r="K39" s="309"/>
      <c r="L39" s="285" t="str">
        <f>IF(L38&gt;N38,"○",IF(L38=N38,"△",IF(L38&lt;N38,"×")))</f>
        <v>×</v>
      </c>
      <c r="M39" s="286"/>
      <c r="N39" s="287"/>
      <c r="O39" s="285" t="str">
        <f>IF(O38&gt;Q38,"○",IF(O38=Q38,"△",IF(O38&lt;Q38,"×")))</f>
        <v>×</v>
      </c>
      <c r="P39" s="286"/>
      <c r="Q39" s="287"/>
      <c r="R39" s="301"/>
      <c r="S39" s="302"/>
      <c r="T39" s="303"/>
      <c r="U39" s="285" t="str">
        <f>IF(U38&gt;W38,"○",IF(U38=W38,"△",IF(U38&lt;W38,"×")))</f>
        <v>×</v>
      </c>
      <c r="V39" s="286"/>
      <c r="W39" s="287"/>
      <c r="X39" s="295"/>
      <c r="Y39" s="289"/>
      <c r="Z39" s="289"/>
      <c r="AA39" s="289"/>
      <c r="AB39" s="291"/>
      <c r="AC39" s="293"/>
      <c r="AD39" s="295"/>
      <c r="AE39" s="289"/>
      <c r="AF39" s="291"/>
      <c r="AG39" s="284"/>
      <c r="AH39" s="337"/>
      <c r="AI39" s="337"/>
      <c r="AJ39" s="337"/>
      <c r="AK39" s="338"/>
      <c r="AL39" s="338"/>
      <c r="AM39" s="338"/>
      <c r="AN39" s="338"/>
      <c r="AO39" s="337"/>
    </row>
    <row r="40" spans="1:41" ht="13.5" customHeight="1">
      <c r="A40" s="296" t="s">
        <v>189</v>
      </c>
      <c r="B40" s="297" t="s">
        <v>141</v>
      </c>
      <c r="C40" s="297"/>
      <c r="D40" s="297"/>
      <c r="E40" s="297"/>
      <c r="F40" s="297"/>
      <c r="G40" s="297"/>
      <c r="H40" s="297"/>
      <c r="I40" s="297"/>
      <c r="J40" s="297"/>
      <c r="K40" s="297"/>
      <c r="L40" s="58">
        <f>W34</f>
        <v>11</v>
      </c>
      <c r="M40" s="59" t="s">
        <v>171</v>
      </c>
      <c r="N40" s="62">
        <f>U34</f>
        <v>1</v>
      </c>
      <c r="O40" s="58">
        <f>W36</f>
        <v>11</v>
      </c>
      <c r="P40" s="59" t="s">
        <v>171</v>
      </c>
      <c r="Q40" s="62">
        <f>U36</f>
        <v>3</v>
      </c>
      <c r="R40" s="58">
        <f>W38</f>
        <v>12</v>
      </c>
      <c r="S40" s="59" t="s">
        <v>171</v>
      </c>
      <c r="T40" s="62">
        <f>U38</f>
        <v>0</v>
      </c>
      <c r="U40" s="298"/>
      <c r="V40" s="299"/>
      <c r="W40" s="300"/>
      <c r="X40" s="294">
        <f>COUNTIF(L41:W41,"○")</f>
        <v>3</v>
      </c>
      <c r="Y40" s="288" t="s">
        <v>171</v>
      </c>
      <c r="Z40" s="288">
        <f>COUNTIF(L41:W41,"△")</f>
        <v>0</v>
      </c>
      <c r="AA40" s="288" t="s">
        <v>171</v>
      </c>
      <c r="AB40" s="290">
        <f>COUNTIF(L41:W41,"×")</f>
        <v>0</v>
      </c>
      <c r="AC40" s="292">
        <f>X40*2+Z40</f>
        <v>6</v>
      </c>
      <c r="AD40" s="294">
        <f>L40+O40+R40+U40</f>
        <v>34</v>
      </c>
      <c r="AE40" s="288" t="s">
        <v>171</v>
      </c>
      <c r="AF40" s="290">
        <f>N40+Q40+T40+W40</f>
        <v>4</v>
      </c>
      <c r="AG40" s="284">
        <f>IF(AO40="*","",AM40)</f>
        <v>1</v>
      </c>
      <c r="AH40" s="339">
        <f>(X40*3+Z40)*100+AD40*5+(36-AF40)</f>
        <v>1102</v>
      </c>
      <c r="AI40" s="337"/>
      <c r="AJ40" s="337"/>
      <c r="AK40" s="338">
        <f>RANK(AH40,AH4:AJ61,0)</f>
        <v>1</v>
      </c>
      <c r="AL40" s="338"/>
      <c r="AM40" s="338">
        <f>RANK(AH40,AH34:AJ41,0)</f>
        <v>1</v>
      </c>
      <c r="AN40" s="338"/>
      <c r="AO40" s="337">
        <f>IF(AM34+AM36+AM38+AM40=10,"","*")</f>
      </c>
    </row>
    <row r="41" spans="1:41" ht="13.5" customHeight="1">
      <c r="A41" s="296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85" t="str">
        <f>IF(L40&gt;N40,"○",IF(L40=N40,"△",IF(L40&lt;N40,"×")))</f>
        <v>○</v>
      </c>
      <c r="M41" s="286"/>
      <c r="N41" s="287"/>
      <c r="O41" s="285" t="str">
        <f>IF(O40&gt;Q40,"○",IF(O40=Q40,"△",IF(O40&lt;Q40,"×")))</f>
        <v>○</v>
      </c>
      <c r="P41" s="286"/>
      <c r="Q41" s="287"/>
      <c r="R41" s="285" t="str">
        <f>IF(R40&gt;T40,"○",IF(R40=T40,"△",IF(R40&lt;T40,"×")))</f>
        <v>○</v>
      </c>
      <c r="S41" s="286"/>
      <c r="T41" s="287"/>
      <c r="U41" s="301"/>
      <c r="V41" s="302"/>
      <c r="W41" s="303"/>
      <c r="X41" s="295"/>
      <c r="Y41" s="289"/>
      <c r="Z41" s="289"/>
      <c r="AA41" s="289"/>
      <c r="AB41" s="291"/>
      <c r="AC41" s="293"/>
      <c r="AD41" s="295"/>
      <c r="AE41" s="289"/>
      <c r="AF41" s="291"/>
      <c r="AG41" s="284"/>
      <c r="AH41" s="337"/>
      <c r="AI41" s="337"/>
      <c r="AJ41" s="337"/>
      <c r="AK41" s="338"/>
      <c r="AL41" s="338"/>
      <c r="AM41" s="338"/>
      <c r="AN41" s="338"/>
      <c r="AO41" s="337"/>
    </row>
    <row r="42" spans="1:32" ht="13.5" customHeight="1">
      <c r="A42" s="313" t="s">
        <v>69</v>
      </c>
      <c r="B42" s="313"/>
      <c r="C42" s="313"/>
      <c r="D42" s="313"/>
      <c r="E42" s="313"/>
      <c r="F42" s="313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U42" s="63"/>
      <c r="V42" s="63"/>
      <c r="W42" s="63"/>
      <c r="X42" s="63"/>
      <c r="Y42" s="63"/>
      <c r="Z42" s="63"/>
      <c r="AA42" s="63"/>
      <c r="AB42" s="63"/>
      <c r="AD42" s="63"/>
      <c r="AE42" s="63"/>
      <c r="AF42" s="63"/>
    </row>
    <row r="43" spans="1:33" s="57" customFormat="1" ht="13.5" customHeight="1">
      <c r="A43" s="323"/>
      <c r="B43" s="324"/>
      <c r="C43" s="324"/>
      <c r="D43" s="324"/>
      <c r="E43" s="324"/>
      <c r="F43" s="324"/>
      <c r="G43" s="324"/>
      <c r="H43" s="324"/>
      <c r="I43" s="324"/>
      <c r="J43" s="324"/>
      <c r="K43" s="325"/>
      <c r="L43" s="320" t="str">
        <f>A44</f>
        <v>17</v>
      </c>
      <c r="M43" s="321"/>
      <c r="N43" s="322"/>
      <c r="O43" s="320" t="str">
        <f>A46</f>
        <v>18</v>
      </c>
      <c r="P43" s="321"/>
      <c r="Q43" s="322"/>
      <c r="R43" s="320" t="str">
        <f>A48</f>
        <v>19</v>
      </c>
      <c r="S43" s="321"/>
      <c r="T43" s="322"/>
      <c r="U43" s="320" t="str">
        <f>A50</f>
        <v>20</v>
      </c>
      <c r="V43" s="321"/>
      <c r="W43" s="322"/>
      <c r="X43" s="310" t="s">
        <v>7</v>
      </c>
      <c r="Y43" s="311"/>
      <c r="Z43" s="311"/>
      <c r="AA43" s="311"/>
      <c r="AB43" s="312"/>
      <c r="AC43" s="54" t="s">
        <v>3</v>
      </c>
      <c r="AD43" s="310" t="s">
        <v>5</v>
      </c>
      <c r="AE43" s="311"/>
      <c r="AF43" s="312"/>
      <c r="AG43" s="55" t="s">
        <v>4</v>
      </c>
    </row>
    <row r="44" spans="1:41" ht="13.5" customHeight="1">
      <c r="A44" s="318" t="s">
        <v>190</v>
      </c>
      <c r="B44" s="304" t="s">
        <v>136</v>
      </c>
      <c r="C44" s="305"/>
      <c r="D44" s="305"/>
      <c r="E44" s="305"/>
      <c r="F44" s="305"/>
      <c r="G44" s="305"/>
      <c r="H44" s="305"/>
      <c r="I44" s="305"/>
      <c r="J44" s="305"/>
      <c r="K44" s="306"/>
      <c r="L44" s="298"/>
      <c r="M44" s="299"/>
      <c r="N44" s="300"/>
      <c r="O44" s="58">
        <f>'日程'!L103</f>
        <v>11</v>
      </c>
      <c r="P44" s="59" t="s">
        <v>171</v>
      </c>
      <c r="Q44" s="60">
        <f>'日程'!R103</f>
        <v>10</v>
      </c>
      <c r="R44" s="61">
        <f>'日程'!L109</f>
        <v>4</v>
      </c>
      <c r="S44" s="59" t="s">
        <v>171</v>
      </c>
      <c r="T44" s="60">
        <f>'日程'!R109</f>
        <v>10</v>
      </c>
      <c r="U44" s="61">
        <f>'日程'!L115</f>
        <v>3</v>
      </c>
      <c r="V44" s="59" t="s">
        <v>171</v>
      </c>
      <c r="W44" s="60">
        <f>'日程'!R115</f>
        <v>11</v>
      </c>
      <c r="X44" s="294">
        <f>COUNTIF(L45:W45,"○")</f>
        <v>1</v>
      </c>
      <c r="Y44" s="288" t="s">
        <v>171</v>
      </c>
      <c r="Z44" s="288">
        <f>COUNTIF(L45:W45,"△")</f>
        <v>0</v>
      </c>
      <c r="AA44" s="288" t="s">
        <v>171</v>
      </c>
      <c r="AB44" s="290">
        <f>COUNTIF(L45:W45,"×")</f>
        <v>2</v>
      </c>
      <c r="AC44" s="292">
        <f>X44*2+Z44</f>
        <v>2</v>
      </c>
      <c r="AD44" s="294">
        <f>L44+O44+R44+U44</f>
        <v>18</v>
      </c>
      <c r="AE44" s="288" t="s">
        <v>171</v>
      </c>
      <c r="AF44" s="290">
        <f>N44+Q44+T44+W44</f>
        <v>31</v>
      </c>
      <c r="AG44" s="284">
        <f>IF(AO44="*","",AM44)</f>
        <v>4</v>
      </c>
      <c r="AH44" s="339">
        <f>(X44*3+Z44)*100+AD44*5+(36-AF44)</f>
        <v>395</v>
      </c>
      <c r="AI44" s="337"/>
      <c r="AJ44" s="337"/>
      <c r="AK44" s="338">
        <f>RANK(AH44,AH4:AJ61,0)</f>
        <v>20</v>
      </c>
      <c r="AL44" s="338"/>
      <c r="AM44" s="338">
        <f>RANK(AH44,AH44:AJ51,0)</f>
        <v>4</v>
      </c>
      <c r="AN44" s="338"/>
      <c r="AO44" s="337">
        <f>IF(AM44+AM46+AM48+AM50=10,"","*")</f>
      </c>
    </row>
    <row r="45" spans="1:41" ht="13.5" customHeight="1">
      <c r="A45" s="319"/>
      <c r="B45" s="307"/>
      <c r="C45" s="308"/>
      <c r="D45" s="308"/>
      <c r="E45" s="308"/>
      <c r="F45" s="308"/>
      <c r="G45" s="308"/>
      <c r="H45" s="308"/>
      <c r="I45" s="308"/>
      <c r="J45" s="308"/>
      <c r="K45" s="309"/>
      <c r="L45" s="301"/>
      <c r="M45" s="302"/>
      <c r="N45" s="303"/>
      <c r="O45" s="285" t="str">
        <f>IF(O44&gt;Q44,"○",IF(O44=Q44,"△",IF(O44&lt;Q44,"×")))</f>
        <v>○</v>
      </c>
      <c r="P45" s="286"/>
      <c r="Q45" s="287"/>
      <c r="R45" s="285" t="str">
        <f>IF(R44&gt;T44,"○",IF(R44=T44,"△",IF(R44&lt;T44,"×")))</f>
        <v>×</v>
      </c>
      <c r="S45" s="286"/>
      <c r="T45" s="287"/>
      <c r="U45" s="285" t="str">
        <f>IF(U44&gt;W44,"○",IF(U44=W44,"△",IF(U44&lt;W44,"×")))</f>
        <v>×</v>
      </c>
      <c r="V45" s="286"/>
      <c r="W45" s="287"/>
      <c r="X45" s="295"/>
      <c r="Y45" s="289"/>
      <c r="Z45" s="289"/>
      <c r="AA45" s="289"/>
      <c r="AB45" s="291"/>
      <c r="AC45" s="293"/>
      <c r="AD45" s="295"/>
      <c r="AE45" s="289"/>
      <c r="AF45" s="291"/>
      <c r="AG45" s="284"/>
      <c r="AH45" s="337"/>
      <c r="AI45" s="337"/>
      <c r="AJ45" s="337"/>
      <c r="AK45" s="338"/>
      <c r="AL45" s="338"/>
      <c r="AM45" s="338"/>
      <c r="AN45" s="338"/>
      <c r="AO45" s="337"/>
    </row>
    <row r="46" spans="1:41" ht="13.5" customHeight="1">
      <c r="A46" s="318" t="s">
        <v>191</v>
      </c>
      <c r="B46" s="304" t="s">
        <v>202</v>
      </c>
      <c r="C46" s="305"/>
      <c r="D46" s="305"/>
      <c r="E46" s="305"/>
      <c r="F46" s="305"/>
      <c r="G46" s="305"/>
      <c r="H46" s="305"/>
      <c r="I46" s="305"/>
      <c r="J46" s="305"/>
      <c r="K46" s="306"/>
      <c r="L46" s="58">
        <f>Q44</f>
        <v>10</v>
      </c>
      <c r="M46" s="59" t="s">
        <v>171</v>
      </c>
      <c r="N46" s="62">
        <f>O44</f>
        <v>11</v>
      </c>
      <c r="O46" s="298"/>
      <c r="P46" s="299"/>
      <c r="Q46" s="300"/>
      <c r="R46" s="61">
        <f>'日程'!L67</f>
        <v>8</v>
      </c>
      <c r="S46" s="59" t="s">
        <v>171</v>
      </c>
      <c r="T46" s="60">
        <f>'日程'!R67</f>
        <v>7</v>
      </c>
      <c r="U46" s="61">
        <f>'日程'!L112</f>
        <v>6</v>
      </c>
      <c r="V46" s="59" t="s">
        <v>171</v>
      </c>
      <c r="W46" s="60">
        <f>'日程'!R112</f>
        <v>10</v>
      </c>
      <c r="X46" s="294">
        <f>COUNTIF(L47:W47,"○")</f>
        <v>1</v>
      </c>
      <c r="Y46" s="288" t="s">
        <v>171</v>
      </c>
      <c r="Z46" s="288">
        <f>COUNTIF(L47:W47,"△")</f>
        <v>0</v>
      </c>
      <c r="AA46" s="288" t="s">
        <v>171</v>
      </c>
      <c r="AB46" s="290">
        <f>COUNTIF(L47:W47,"×")</f>
        <v>2</v>
      </c>
      <c r="AC46" s="292">
        <f>X46*2+Z46</f>
        <v>2</v>
      </c>
      <c r="AD46" s="294">
        <f>L46+O46+R46+U46</f>
        <v>24</v>
      </c>
      <c r="AE46" s="288" t="s">
        <v>171</v>
      </c>
      <c r="AF46" s="290">
        <f>N46+Q46+T46+W46</f>
        <v>28</v>
      </c>
      <c r="AG46" s="284">
        <v>2</v>
      </c>
      <c r="AH46" s="339">
        <f>(X46*3+Z46)*100+AD46*5+(36-AF46)</f>
        <v>428</v>
      </c>
      <c r="AI46" s="337"/>
      <c r="AJ46" s="337"/>
      <c r="AK46" s="338">
        <f>RANK(AH46,AH4:AJ61,0)</f>
        <v>15</v>
      </c>
      <c r="AL46" s="338"/>
      <c r="AM46" s="338">
        <f>RANK(AH46,AH44:AJ51,0)</f>
        <v>3</v>
      </c>
      <c r="AN46" s="338"/>
      <c r="AO46" s="337">
        <f>IF(AM44+AM46+AM48+AM50=10,"","*")</f>
      </c>
    </row>
    <row r="47" spans="1:41" ht="13.5" customHeight="1">
      <c r="A47" s="319"/>
      <c r="B47" s="307"/>
      <c r="C47" s="308"/>
      <c r="D47" s="308"/>
      <c r="E47" s="308"/>
      <c r="F47" s="308"/>
      <c r="G47" s="308"/>
      <c r="H47" s="308"/>
      <c r="I47" s="308"/>
      <c r="J47" s="308"/>
      <c r="K47" s="309"/>
      <c r="L47" s="285" t="str">
        <f>IF(L46&gt;N46,"○",IF(L46=N46,"△",IF(L46&lt;N46,"×")))</f>
        <v>×</v>
      </c>
      <c r="M47" s="286"/>
      <c r="N47" s="287"/>
      <c r="O47" s="301"/>
      <c r="P47" s="302"/>
      <c r="Q47" s="303"/>
      <c r="R47" s="285" t="str">
        <f>IF(R46&gt;T46,"○",IF(R46=T46,"△",IF(R46&lt;T46,"×")))</f>
        <v>○</v>
      </c>
      <c r="S47" s="286"/>
      <c r="T47" s="287"/>
      <c r="U47" s="285" t="str">
        <f>IF(U46&gt;W46,"○",IF(U46=W46,"△",IF(U46&lt;W46,"×")))</f>
        <v>×</v>
      </c>
      <c r="V47" s="286"/>
      <c r="W47" s="287"/>
      <c r="X47" s="295"/>
      <c r="Y47" s="289"/>
      <c r="Z47" s="289"/>
      <c r="AA47" s="289"/>
      <c r="AB47" s="291"/>
      <c r="AC47" s="293"/>
      <c r="AD47" s="295"/>
      <c r="AE47" s="289"/>
      <c r="AF47" s="291"/>
      <c r="AG47" s="284"/>
      <c r="AH47" s="337"/>
      <c r="AI47" s="337"/>
      <c r="AJ47" s="337"/>
      <c r="AK47" s="338"/>
      <c r="AL47" s="338"/>
      <c r="AM47" s="338"/>
      <c r="AN47" s="338"/>
      <c r="AO47" s="337"/>
    </row>
    <row r="48" spans="1:41" ht="13.5" customHeight="1">
      <c r="A48" s="318" t="s">
        <v>192</v>
      </c>
      <c r="B48" s="304" t="s">
        <v>139</v>
      </c>
      <c r="C48" s="305"/>
      <c r="D48" s="305"/>
      <c r="E48" s="305"/>
      <c r="F48" s="305"/>
      <c r="G48" s="305"/>
      <c r="H48" s="305"/>
      <c r="I48" s="305"/>
      <c r="J48" s="305"/>
      <c r="K48" s="306"/>
      <c r="L48" s="58">
        <f>T44</f>
        <v>10</v>
      </c>
      <c r="M48" s="59" t="s">
        <v>171</v>
      </c>
      <c r="N48" s="62">
        <f>R44</f>
        <v>4</v>
      </c>
      <c r="O48" s="58">
        <f>T46</f>
        <v>7</v>
      </c>
      <c r="P48" s="59" t="s">
        <v>171</v>
      </c>
      <c r="Q48" s="62">
        <f>R46</f>
        <v>8</v>
      </c>
      <c r="R48" s="298"/>
      <c r="S48" s="299"/>
      <c r="T48" s="300"/>
      <c r="U48" s="61">
        <f>'日程'!L106</f>
        <v>6</v>
      </c>
      <c r="V48" s="59" t="s">
        <v>171</v>
      </c>
      <c r="W48" s="60">
        <f>'日程'!R106</f>
        <v>9</v>
      </c>
      <c r="X48" s="294">
        <f>COUNTIF(L49:W49,"○")</f>
        <v>1</v>
      </c>
      <c r="Y48" s="288" t="s">
        <v>171</v>
      </c>
      <c r="Z48" s="288">
        <f>COUNTIF(L49:W49,"△")</f>
        <v>0</v>
      </c>
      <c r="AA48" s="288" t="s">
        <v>171</v>
      </c>
      <c r="AB48" s="290">
        <f>COUNTIF(L49:W49,"×")</f>
        <v>2</v>
      </c>
      <c r="AC48" s="292">
        <f>X48*2+Z48</f>
        <v>2</v>
      </c>
      <c r="AD48" s="294">
        <f>L48+O48+R48+U48</f>
        <v>23</v>
      </c>
      <c r="AE48" s="288" t="s">
        <v>171</v>
      </c>
      <c r="AF48" s="290">
        <f>N48+Q48+T48+W48</f>
        <v>21</v>
      </c>
      <c r="AG48" s="284">
        <v>3</v>
      </c>
      <c r="AH48" s="339">
        <f>(X48*3+Z48)*100+AD48*5+(36-AF48)</f>
        <v>430</v>
      </c>
      <c r="AI48" s="337"/>
      <c r="AJ48" s="337"/>
      <c r="AK48" s="338">
        <f>RANK(AH48,AH4:AJ61,0)</f>
        <v>14</v>
      </c>
      <c r="AL48" s="338"/>
      <c r="AM48" s="338">
        <f>RANK(AH48,AH44:AJ51,0)</f>
        <v>2</v>
      </c>
      <c r="AN48" s="338"/>
      <c r="AO48" s="337">
        <f>IF(AM44+AM46+AM48+AM50=10,"","*")</f>
      </c>
    </row>
    <row r="49" spans="1:41" ht="13.5" customHeight="1">
      <c r="A49" s="319"/>
      <c r="B49" s="307"/>
      <c r="C49" s="308"/>
      <c r="D49" s="308"/>
      <c r="E49" s="308"/>
      <c r="F49" s="308"/>
      <c r="G49" s="308"/>
      <c r="H49" s="308"/>
      <c r="I49" s="308"/>
      <c r="J49" s="308"/>
      <c r="K49" s="309"/>
      <c r="L49" s="285" t="str">
        <f>IF(L48&gt;N48,"○",IF(L48=N48,"△",IF(L48&lt;N48,"×")))</f>
        <v>○</v>
      </c>
      <c r="M49" s="286"/>
      <c r="N49" s="287"/>
      <c r="O49" s="285" t="str">
        <f>IF(O48&gt;Q48,"○",IF(O48=Q48,"△",IF(O48&lt;Q48,"×")))</f>
        <v>×</v>
      </c>
      <c r="P49" s="286"/>
      <c r="Q49" s="287"/>
      <c r="R49" s="301"/>
      <c r="S49" s="302"/>
      <c r="T49" s="303"/>
      <c r="U49" s="285" t="str">
        <f>IF(U48&gt;W48,"○",IF(U48=W48,"△",IF(U48&lt;W48,"×")))</f>
        <v>×</v>
      </c>
      <c r="V49" s="286"/>
      <c r="W49" s="287"/>
      <c r="X49" s="295"/>
      <c r="Y49" s="289"/>
      <c r="Z49" s="289"/>
      <c r="AA49" s="289"/>
      <c r="AB49" s="291"/>
      <c r="AC49" s="293"/>
      <c r="AD49" s="295"/>
      <c r="AE49" s="289"/>
      <c r="AF49" s="291"/>
      <c r="AG49" s="284"/>
      <c r="AH49" s="337"/>
      <c r="AI49" s="337"/>
      <c r="AJ49" s="337"/>
      <c r="AK49" s="338"/>
      <c r="AL49" s="338"/>
      <c r="AM49" s="338"/>
      <c r="AN49" s="338"/>
      <c r="AO49" s="337"/>
    </row>
    <row r="50" spans="1:41" ht="13.5" customHeight="1">
      <c r="A50" s="296" t="s">
        <v>193</v>
      </c>
      <c r="B50" s="304" t="s">
        <v>142</v>
      </c>
      <c r="C50" s="305"/>
      <c r="D50" s="305"/>
      <c r="E50" s="305"/>
      <c r="F50" s="305"/>
      <c r="G50" s="305"/>
      <c r="H50" s="305"/>
      <c r="I50" s="305"/>
      <c r="J50" s="305"/>
      <c r="K50" s="306"/>
      <c r="L50" s="58">
        <f>W44</f>
        <v>11</v>
      </c>
      <c r="M50" s="59" t="s">
        <v>171</v>
      </c>
      <c r="N50" s="62">
        <f>U44</f>
        <v>3</v>
      </c>
      <c r="O50" s="58">
        <f>W46</f>
        <v>10</v>
      </c>
      <c r="P50" s="59" t="s">
        <v>171</v>
      </c>
      <c r="Q50" s="62">
        <f>U46</f>
        <v>6</v>
      </c>
      <c r="R50" s="58">
        <f>W48</f>
        <v>9</v>
      </c>
      <c r="S50" s="59" t="s">
        <v>171</v>
      </c>
      <c r="T50" s="62">
        <f>U48</f>
        <v>6</v>
      </c>
      <c r="U50" s="298"/>
      <c r="V50" s="299"/>
      <c r="W50" s="300"/>
      <c r="X50" s="294">
        <f>COUNTIF(L51:W51,"○")</f>
        <v>3</v>
      </c>
      <c r="Y50" s="288" t="s">
        <v>171</v>
      </c>
      <c r="Z50" s="288">
        <f>COUNTIF(L51:W51,"△")</f>
        <v>0</v>
      </c>
      <c r="AA50" s="288" t="s">
        <v>171</v>
      </c>
      <c r="AB50" s="290">
        <f>COUNTIF(L51:W51,"×")</f>
        <v>0</v>
      </c>
      <c r="AC50" s="292">
        <f>X50*2+Z50</f>
        <v>6</v>
      </c>
      <c r="AD50" s="294">
        <f>L50+O50+R50+U50</f>
        <v>30</v>
      </c>
      <c r="AE50" s="288" t="s">
        <v>171</v>
      </c>
      <c r="AF50" s="290">
        <f>N50+Q50+T50+W50</f>
        <v>15</v>
      </c>
      <c r="AG50" s="284">
        <f>IF(AO50="*","",AM50)</f>
        <v>1</v>
      </c>
      <c r="AH50" s="339">
        <f>(X50*3+Z50)*100+AD50*5+(36-AF50)</f>
        <v>1071</v>
      </c>
      <c r="AI50" s="337"/>
      <c r="AJ50" s="337"/>
      <c r="AK50" s="338">
        <f>RANK(AH50,AH4:AJ61,0)</f>
        <v>3</v>
      </c>
      <c r="AL50" s="338"/>
      <c r="AM50" s="338">
        <f>RANK(AH50,AH44:AJ51,0)</f>
        <v>1</v>
      </c>
      <c r="AN50" s="338"/>
      <c r="AO50" s="337">
        <f>IF(AM44+AM46+AM48+AM50=10,"","*")</f>
      </c>
    </row>
    <row r="51" spans="1:41" ht="13.5" customHeight="1">
      <c r="A51" s="296"/>
      <c r="B51" s="307"/>
      <c r="C51" s="308"/>
      <c r="D51" s="308"/>
      <c r="E51" s="308"/>
      <c r="F51" s="308"/>
      <c r="G51" s="308"/>
      <c r="H51" s="308"/>
      <c r="I51" s="308"/>
      <c r="J51" s="308"/>
      <c r="K51" s="309"/>
      <c r="L51" s="285" t="str">
        <f>IF(L50&gt;N50,"○",IF(L50=N50,"△",IF(L50&lt;N50,"×")))</f>
        <v>○</v>
      </c>
      <c r="M51" s="286"/>
      <c r="N51" s="287"/>
      <c r="O51" s="285" t="str">
        <f>IF(O50&gt;Q50,"○",IF(O50=Q50,"△",IF(O50&lt;Q50,"×")))</f>
        <v>○</v>
      </c>
      <c r="P51" s="286"/>
      <c r="Q51" s="287"/>
      <c r="R51" s="285" t="str">
        <f>IF(R50&gt;T50,"○",IF(R50=T50,"△",IF(R50&lt;T50,"×")))</f>
        <v>○</v>
      </c>
      <c r="S51" s="286"/>
      <c r="T51" s="287"/>
      <c r="U51" s="301"/>
      <c r="V51" s="302"/>
      <c r="W51" s="303"/>
      <c r="X51" s="295"/>
      <c r="Y51" s="289"/>
      <c r="Z51" s="289"/>
      <c r="AA51" s="289"/>
      <c r="AB51" s="291"/>
      <c r="AC51" s="293"/>
      <c r="AD51" s="295"/>
      <c r="AE51" s="289"/>
      <c r="AF51" s="291"/>
      <c r="AG51" s="284"/>
      <c r="AH51" s="337"/>
      <c r="AI51" s="337"/>
      <c r="AJ51" s="337"/>
      <c r="AK51" s="338"/>
      <c r="AL51" s="338"/>
      <c r="AM51" s="338"/>
      <c r="AN51" s="338"/>
      <c r="AO51" s="337"/>
    </row>
    <row r="52" spans="1:32" ht="13.5" customHeight="1">
      <c r="A52" s="313" t="s">
        <v>70</v>
      </c>
      <c r="B52" s="313"/>
      <c r="C52" s="313"/>
      <c r="D52" s="313"/>
      <c r="E52" s="313"/>
      <c r="F52" s="313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U52" s="63"/>
      <c r="V52" s="63"/>
      <c r="W52" s="63"/>
      <c r="X52" s="63"/>
      <c r="Y52" s="63"/>
      <c r="Z52" s="63"/>
      <c r="AA52" s="63"/>
      <c r="AB52" s="63"/>
      <c r="AD52" s="63"/>
      <c r="AE52" s="63"/>
      <c r="AF52" s="63"/>
    </row>
    <row r="53" spans="1:33" s="57" customFormat="1" ht="13.5" customHeight="1">
      <c r="A53" s="317"/>
      <c r="B53" s="317"/>
      <c r="C53" s="317"/>
      <c r="D53" s="317"/>
      <c r="E53" s="317"/>
      <c r="F53" s="317"/>
      <c r="G53" s="317"/>
      <c r="H53" s="317"/>
      <c r="I53" s="317"/>
      <c r="J53" s="317"/>
      <c r="K53" s="317"/>
      <c r="L53" s="315" t="str">
        <f>A54</f>
        <v>21</v>
      </c>
      <c r="M53" s="316"/>
      <c r="N53" s="316"/>
      <c r="O53" s="315" t="str">
        <f>A56</f>
        <v>22</v>
      </c>
      <c r="P53" s="316"/>
      <c r="Q53" s="316"/>
      <c r="R53" s="315" t="str">
        <f>A58</f>
        <v>23</v>
      </c>
      <c r="S53" s="316"/>
      <c r="T53" s="316"/>
      <c r="U53" s="315" t="str">
        <f>A60</f>
        <v>24</v>
      </c>
      <c r="V53" s="316"/>
      <c r="W53" s="316"/>
      <c r="X53" s="310" t="s">
        <v>7</v>
      </c>
      <c r="Y53" s="311"/>
      <c r="Z53" s="311"/>
      <c r="AA53" s="311"/>
      <c r="AB53" s="312"/>
      <c r="AC53" s="54" t="s">
        <v>3</v>
      </c>
      <c r="AD53" s="310" t="s">
        <v>5</v>
      </c>
      <c r="AE53" s="311"/>
      <c r="AF53" s="312"/>
      <c r="AG53" s="55" t="s">
        <v>4</v>
      </c>
    </row>
    <row r="54" spans="1:41" ht="13.5" customHeight="1">
      <c r="A54" s="296" t="s">
        <v>194</v>
      </c>
      <c r="B54" s="304" t="s">
        <v>203</v>
      </c>
      <c r="C54" s="305"/>
      <c r="D54" s="305"/>
      <c r="E54" s="305"/>
      <c r="F54" s="305"/>
      <c r="G54" s="305"/>
      <c r="H54" s="305"/>
      <c r="I54" s="305"/>
      <c r="J54" s="305"/>
      <c r="K54" s="306"/>
      <c r="L54" s="298"/>
      <c r="M54" s="299"/>
      <c r="N54" s="300"/>
      <c r="O54" s="58">
        <f>'日程'!L104</f>
        <v>11</v>
      </c>
      <c r="P54" s="59" t="s">
        <v>171</v>
      </c>
      <c r="Q54" s="60">
        <f>'日程'!R104</f>
        <v>1</v>
      </c>
      <c r="R54" s="61">
        <f>'日程'!L110</f>
        <v>8</v>
      </c>
      <c r="S54" s="59" t="s">
        <v>171</v>
      </c>
      <c r="T54" s="60">
        <f>'日程'!R110</f>
        <v>9</v>
      </c>
      <c r="U54" s="61">
        <f>'日程'!L116</f>
        <v>4</v>
      </c>
      <c r="V54" s="59" t="s">
        <v>171</v>
      </c>
      <c r="W54" s="60">
        <f>'日程'!R116</f>
        <v>10</v>
      </c>
      <c r="X54" s="294">
        <f>COUNTIF(L55:W55,"○")</f>
        <v>1</v>
      </c>
      <c r="Y54" s="288" t="s">
        <v>171</v>
      </c>
      <c r="Z54" s="288">
        <f>COUNTIF(L55:W55,"△")</f>
        <v>0</v>
      </c>
      <c r="AA54" s="288" t="s">
        <v>171</v>
      </c>
      <c r="AB54" s="290">
        <f>COUNTIF(L55:W55,"×")</f>
        <v>2</v>
      </c>
      <c r="AC54" s="292">
        <f>X54*2+Z54</f>
        <v>2</v>
      </c>
      <c r="AD54" s="294">
        <f>L54+O54+R54+U54</f>
        <v>23</v>
      </c>
      <c r="AE54" s="288" t="s">
        <v>171</v>
      </c>
      <c r="AF54" s="290">
        <f>N54+Q54+T54+W54</f>
        <v>20</v>
      </c>
      <c r="AG54" s="284">
        <f>IF(AO54="*","",AM54)</f>
        <v>3</v>
      </c>
      <c r="AH54" s="339">
        <f>(X54*3+Z54)*100+AD54*5+(36-AF54)</f>
        <v>431</v>
      </c>
      <c r="AI54" s="337"/>
      <c r="AJ54" s="337"/>
      <c r="AK54" s="338">
        <f>RANK(AH54,AH4:AJ61,0)</f>
        <v>13</v>
      </c>
      <c r="AL54" s="338"/>
      <c r="AM54" s="338">
        <f>RANK(AH54,AH54:AJ61,0)</f>
        <v>3</v>
      </c>
      <c r="AN54" s="338"/>
      <c r="AO54" s="337">
        <f>IF(AM54+AM56+AM58+AM60=10,"","*")</f>
      </c>
    </row>
    <row r="55" spans="1:41" ht="13.5" customHeight="1">
      <c r="A55" s="296"/>
      <c r="B55" s="307"/>
      <c r="C55" s="308"/>
      <c r="D55" s="308"/>
      <c r="E55" s="308"/>
      <c r="F55" s="308"/>
      <c r="G55" s="308"/>
      <c r="H55" s="308"/>
      <c r="I55" s="308"/>
      <c r="J55" s="308"/>
      <c r="K55" s="309"/>
      <c r="L55" s="301"/>
      <c r="M55" s="302"/>
      <c r="N55" s="303"/>
      <c r="O55" s="285" t="str">
        <f>IF(O54&gt;Q54,"○",IF(O54=Q54,"△",IF(O54&lt;Q54,"×")))</f>
        <v>○</v>
      </c>
      <c r="P55" s="286"/>
      <c r="Q55" s="287"/>
      <c r="R55" s="285" t="str">
        <f>IF(R54&gt;T54,"○",IF(R54=T54,"△",IF(R54&lt;T54,"×")))</f>
        <v>×</v>
      </c>
      <c r="S55" s="286"/>
      <c r="T55" s="287"/>
      <c r="U55" s="285" t="str">
        <f>IF(U54&gt;W54,"○",IF(U54=W54,"△",IF(U54&lt;W54,"×")))</f>
        <v>×</v>
      </c>
      <c r="V55" s="286"/>
      <c r="W55" s="287"/>
      <c r="X55" s="295"/>
      <c r="Y55" s="289"/>
      <c r="Z55" s="289"/>
      <c r="AA55" s="289"/>
      <c r="AB55" s="291"/>
      <c r="AC55" s="293"/>
      <c r="AD55" s="295"/>
      <c r="AE55" s="289"/>
      <c r="AF55" s="291"/>
      <c r="AG55" s="284"/>
      <c r="AH55" s="337"/>
      <c r="AI55" s="337"/>
      <c r="AJ55" s="337"/>
      <c r="AK55" s="338"/>
      <c r="AL55" s="338"/>
      <c r="AM55" s="338"/>
      <c r="AN55" s="338"/>
      <c r="AO55" s="337"/>
    </row>
    <row r="56" spans="1:41" ht="13.5" customHeight="1">
      <c r="A56" s="296" t="s">
        <v>195</v>
      </c>
      <c r="B56" s="304" t="s">
        <v>38</v>
      </c>
      <c r="C56" s="305"/>
      <c r="D56" s="305"/>
      <c r="E56" s="305"/>
      <c r="F56" s="305"/>
      <c r="G56" s="305"/>
      <c r="H56" s="305"/>
      <c r="I56" s="305"/>
      <c r="J56" s="305"/>
      <c r="K56" s="306"/>
      <c r="L56" s="58">
        <f>Q54</f>
        <v>1</v>
      </c>
      <c r="M56" s="59" t="s">
        <v>171</v>
      </c>
      <c r="N56" s="62">
        <f>O54</f>
        <v>11</v>
      </c>
      <c r="O56" s="298"/>
      <c r="P56" s="299"/>
      <c r="Q56" s="300"/>
      <c r="R56" s="61">
        <f>'日程'!L117</f>
        <v>6</v>
      </c>
      <c r="S56" s="59" t="s">
        <v>171</v>
      </c>
      <c r="T56" s="60">
        <f>'日程'!R117</f>
        <v>10</v>
      </c>
      <c r="U56" s="61">
        <f>'日程'!L113</f>
        <v>4</v>
      </c>
      <c r="V56" s="59" t="s">
        <v>171</v>
      </c>
      <c r="W56" s="60">
        <f>'日程'!R113</f>
        <v>11</v>
      </c>
      <c r="X56" s="294">
        <f>COUNTIF(L57:W57,"○")</f>
        <v>0</v>
      </c>
      <c r="Y56" s="288" t="s">
        <v>171</v>
      </c>
      <c r="Z56" s="288">
        <f>COUNTIF(L57:W57,"△")</f>
        <v>0</v>
      </c>
      <c r="AA56" s="288" t="s">
        <v>171</v>
      </c>
      <c r="AB56" s="290">
        <f>COUNTIF(L57:W57,"×")</f>
        <v>3</v>
      </c>
      <c r="AC56" s="292">
        <f>X56*2+Z56</f>
        <v>0</v>
      </c>
      <c r="AD56" s="294">
        <f>L56+O56+R56+U56</f>
        <v>11</v>
      </c>
      <c r="AE56" s="288" t="s">
        <v>171</v>
      </c>
      <c r="AF56" s="290">
        <f>N56+Q56+T56+W56</f>
        <v>32</v>
      </c>
      <c r="AG56" s="284">
        <f>IF(AO56="*","",AM56)</f>
        <v>4</v>
      </c>
      <c r="AH56" s="339">
        <f>(X56*3+Z56)*100+AD56*5+(36-AF56)</f>
        <v>59</v>
      </c>
      <c r="AI56" s="337"/>
      <c r="AJ56" s="337"/>
      <c r="AK56" s="338">
        <f>RANK(AH56,AH4:AJ61,0)</f>
        <v>24</v>
      </c>
      <c r="AL56" s="338"/>
      <c r="AM56" s="338">
        <f>RANK(AH56,AH54:AJ61,0)</f>
        <v>4</v>
      </c>
      <c r="AN56" s="338"/>
      <c r="AO56" s="337">
        <f>IF(AM54+AM56+AM58+AM60=10,"","*")</f>
      </c>
    </row>
    <row r="57" spans="1:41" ht="13.5" customHeight="1">
      <c r="A57" s="296"/>
      <c r="B57" s="307"/>
      <c r="C57" s="308"/>
      <c r="D57" s="308"/>
      <c r="E57" s="308"/>
      <c r="F57" s="308"/>
      <c r="G57" s="308"/>
      <c r="H57" s="308"/>
      <c r="I57" s="308"/>
      <c r="J57" s="308"/>
      <c r="K57" s="309"/>
      <c r="L57" s="285" t="str">
        <f>IF(L56&gt;N56,"○",IF(L56=N56,"△",IF(L56&lt;N56,"×")))</f>
        <v>×</v>
      </c>
      <c r="M57" s="286"/>
      <c r="N57" s="287"/>
      <c r="O57" s="301"/>
      <c r="P57" s="302"/>
      <c r="Q57" s="303"/>
      <c r="R57" s="285" t="str">
        <f>IF(R56&gt;T56,"○",IF(R56=T56,"△",IF(R56&lt;T56,"×")))</f>
        <v>×</v>
      </c>
      <c r="S57" s="286"/>
      <c r="T57" s="287"/>
      <c r="U57" s="285" t="str">
        <f>IF(U56&gt;W56,"○",IF(U56=W56,"△",IF(U56&lt;W56,"×")))</f>
        <v>×</v>
      </c>
      <c r="V57" s="286"/>
      <c r="W57" s="287"/>
      <c r="X57" s="295"/>
      <c r="Y57" s="289"/>
      <c r="Z57" s="289"/>
      <c r="AA57" s="289"/>
      <c r="AB57" s="291"/>
      <c r="AC57" s="293"/>
      <c r="AD57" s="295"/>
      <c r="AE57" s="289"/>
      <c r="AF57" s="291"/>
      <c r="AG57" s="284"/>
      <c r="AH57" s="337"/>
      <c r="AI57" s="337"/>
      <c r="AJ57" s="337"/>
      <c r="AK57" s="338"/>
      <c r="AL57" s="338"/>
      <c r="AM57" s="338"/>
      <c r="AN57" s="338"/>
      <c r="AO57" s="337"/>
    </row>
    <row r="58" spans="1:41" ht="13.5" customHeight="1">
      <c r="A58" s="296" t="s">
        <v>196</v>
      </c>
      <c r="B58" s="304" t="s">
        <v>68</v>
      </c>
      <c r="C58" s="305"/>
      <c r="D58" s="305"/>
      <c r="E58" s="305"/>
      <c r="F58" s="305"/>
      <c r="G58" s="305"/>
      <c r="H58" s="305"/>
      <c r="I58" s="305"/>
      <c r="J58" s="305"/>
      <c r="K58" s="306"/>
      <c r="L58" s="58">
        <f>T54</f>
        <v>9</v>
      </c>
      <c r="M58" s="59" t="s">
        <v>171</v>
      </c>
      <c r="N58" s="62">
        <f>R54</f>
        <v>8</v>
      </c>
      <c r="O58" s="58">
        <f>T56</f>
        <v>10</v>
      </c>
      <c r="P58" s="59" t="s">
        <v>171</v>
      </c>
      <c r="Q58" s="62">
        <f>R56</f>
        <v>6</v>
      </c>
      <c r="R58" s="298"/>
      <c r="S58" s="299"/>
      <c r="T58" s="300"/>
      <c r="U58" s="61">
        <f>'日程'!L107</f>
        <v>6</v>
      </c>
      <c r="V58" s="59" t="s">
        <v>171</v>
      </c>
      <c r="W58" s="60">
        <f>'日程'!R107</f>
        <v>9</v>
      </c>
      <c r="X58" s="294">
        <f>COUNTIF(L59:W59,"○")</f>
        <v>2</v>
      </c>
      <c r="Y58" s="288" t="s">
        <v>171</v>
      </c>
      <c r="Z58" s="288">
        <f>COUNTIF(L59:W59,"△")</f>
        <v>0</v>
      </c>
      <c r="AA58" s="288" t="s">
        <v>171</v>
      </c>
      <c r="AB58" s="290">
        <f>COUNTIF(L59:W59,"×")</f>
        <v>1</v>
      </c>
      <c r="AC58" s="292">
        <f>X58*2+Z58</f>
        <v>4</v>
      </c>
      <c r="AD58" s="294">
        <f>L58+O58+R58+U58</f>
        <v>25</v>
      </c>
      <c r="AE58" s="288" t="s">
        <v>171</v>
      </c>
      <c r="AF58" s="290">
        <f>N58+Q58+T58+W58</f>
        <v>23</v>
      </c>
      <c r="AG58" s="284">
        <f>IF(AO58="*","",AM58)</f>
        <v>2</v>
      </c>
      <c r="AH58" s="339">
        <f>(X58*3+Z58)*100+AD58*5+(36-AF58)</f>
        <v>738</v>
      </c>
      <c r="AI58" s="337"/>
      <c r="AJ58" s="337"/>
      <c r="AK58" s="338">
        <f>RANK(AH58,AH4:AJ61,0)</f>
        <v>6</v>
      </c>
      <c r="AL58" s="338"/>
      <c r="AM58" s="338">
        <f>RANK(AH58,AH54:AJ61,0)</f>
        <v>2</v>
      </c>
      <c r="AN58" s="338"/>
      <c r="AO58" s="337">
        <f>IF(AM54+AM56+AM58+AM60=10,"","*")</f>
      </c>
    </row>
    <row r="59" spans="1:41" ht="13.5" customHeight="1">
      <c r="A59" s="296"/>
      <c r="B59" s="307"/>
      <c r="C59" s="308"/>
      <c r="D59" s="308"/>
      <c r="E59" s="308"/>
      <c r="F59" s="308"/>
      <c r="G59" s="308"/>
      <c r="H59" s="308"/>
      <c r="I59" s="308"/>
      <c r="J59" s="308"/>
      <c r="K59" s="309"/>
      <c r="L59" s="285" t="str">
        <f>IF(L58&gt;N58,"○",IF(L58=N58,"△",IF(L58&lt;N58,"×")))</f>
        <v>○</v>
      </c>
      <c r="M59" s="286"/>
      <c r="N59" s="287"/>
      <c r="O59" s="285" t="str">
        <f>IF(O58&gt;Q58,"○",IF(O58=Q58,"△",IF(O58&lt;Q58,"×")))</f>
        <v>○</v>
      </c>
      <c r="P59" s="286"/>
      <c r="Q59" s="287"/>
      <c r="R59" s="301"/>
      <c r="S59" s="302"/>
      <c r="T59" s="303"/>
      <c r="U59" s="285" t="str">
        <f>IF(U58&gt;W58,"○",IF(U58=W58,"△",IF(U58&lt;W58,"×")))</f>
        <v>×</v>
      </c>
      <c r="V59" s="286"/>
      <c r="W59" s="287"/>
      <c r="X59" s="295"/>
      <c r="Y59" s="289"/>
      <c r="Z59" s="289"/>
      <c r="AA59" s="289"/>
      <c r="AB59" s="291"/>
      <c r="AC59" s="293"/>
      <c r="AD59" s="295"/>
      <c r="AE59" s="289"/>
      <c r="AF59" s="291"/>
      <c r="AG59" s="284"/>
      <c r="AH59" s="337"/>
      <c r="AI59" s="337"/>
      <c r="AJ59" s="337"/>
      <c r="AK59" s="338"/>
      <c r="AL59" s="338"/>
      <c r="AM59" s="338"/>
      <c r="AN59" s="338"/>
      <c r="AO59" s="337"/>
    </row>
    <row r="60" spans="1:41" ht="13.5" customHeight="1">
      <c r="A60" s="296" t="s">
        <v>197</v>
      </c>
      <c r="B60" s="297" t="s">
        <v>204</v>
      </c>
      <c r="C60" s="297"/>
      <c r="D60" s="297"/>
      <c r="E60" s="297"/>
      <c r="F60" s="297"/>
      <c r="G60" s="297"/>
      <c r="H60" s="297"/>
      <c r="I60" s="297"/>
      <c r="J60" s="297"/>
      <c r="K60" s="297"/>
      <c r="L60" s="58">
        <f>W54</f>
        <v>10</v>
      </c>
      <c r="M60" s="59" t="s">
        <v>171</v>
      </c>
      <c r="N60" s="62">
        <f>U54</f>
        <v>4</v>
      </c>
      <c r="O60" s="58">
        <f>W56</f>
        <v>11</v>
      </c>
      <c r="P60" s="59" t="s">
        <v>171</v>
      </c>
      <c r="Q60" s="62">
        <f>U56</f>
        <v>4</v>
      </c>
      <c r="R60" s="58">
        <f>W58</f>
        <v>9</v>
      </c>
      <c r="S60" s="59" t="s">
        <v>171</v>
      </c>
      <c r="T60" s="62">
        <f>U58</f>
        <v>6</v>
      </c>
      <c r="U60" s="298"/>
      <c r="V60" s="299"/>
      <c r="W60" s="300"/>
      <c r="X60" s="294">
        <f>COUNTIF(L61:W61,"○")</f>
        <v>3</v>
      </c>
      <c r="Y60" s="288" t="s">
        <v>171</v>
      </c>
      <c r="Z60" s="288">
        <f>COUNTIF(L61:W61,"△")</f>
        <v>0</v>
      </c>
      <c r="AA60" s="288" t="s">
        <v>171</v>
      </c>
      <c r="AB60" s="290">
        <f>COUNTIF(L61:W61,"×")</f>
        <v>0</v>
      </c>
      <c r="AC60" s="292">
        <f>X60*2+Z60</f>
        <v>6</v>
      </c>
      <c r="AD60" s="294">
        <f>L60+O60+R60+U60</f>
        <v>30</v>
      </c>
      <c r="AE60" s="288" t="s">
        <v>171</v>
      </c>
      <c r="AF60" s="290">
        <f>N60+Q60+T60+W60</f>
        <v>14</v>
      </c>
      <c r="AG60" s="284">
        <f>IF(AO60="*","",AM60)</f>
        <v>1</v>
      </c>
      <c r="AH60" s="339">
        <f>(X60*3+Z60)*100+AD60*5+(36-AF60)</f>
        <v>1072</v>
      </c>
      <c r="AI60" s="337"/>
      <c r="AJ60" s="337"/>
      <c r="AK60" s="338">
        <f>RANK(AH60,AH4:AJ61,0)</f>
        <v>2</v>
      </c>
      <c r="AL60" s="338"/>
      <c r="AM60" s="338">
        <f>RANK(AH60,AH54:AJ61,0)</f>
        <v>1</v>
      </c>
      <c r="AN60" s="338"/>
      <c r="AO60" s="337">
        <f>IF(AM54+AM56+AM58+AM60=10,"","*")</f>
      </c>
    </row>
    <row r="61" spans="1:41" ht="13.5" customHeight="1">
      <c r="A61" s="296"/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85" t="str">
        <f>IF(L60&gt;N60,"○",IF(L60=N60,"△",IF(L60&lt;N60,"×")))</f>
        <v>○</v>
      </c>
      <c r="M61" s="286"/>
      <c r="N61" s="287"/>
      <c r="O61" s="285" t="str">
        <f>IF(O60&gt;Q60,"○",IF(O60=Q60,"△",IF(O60&lt;Q60,"×")))</f>
        <v>○</v>
      </c>
      <c r="P61" s="286"/>
      <c r="Q61" s="287"/>
      <c r="R61" s="285" t="str">
        <f>IF(R60&gt;T60,"○",IF(R60=T60,"△",IF(R60&lt;T60,"×")))</f>
        <v>○</v>
      </c>
      <c r="S61" s="286"/>
      <c r="T61" s="287"/>
      <c r="U61" s="301"/>
      <c r="V61" s="302"/>
      <c r="W61" s="303"/>
      <c r="X61" s="295"/>
      <c r="Y61" s="289"/>
      <c r="Z61" s="289"/>
      <c r="AA61" s="289"/>
      <c r="AB61" s="291"/>
      <c r="AC61" s="293"/>
      <c r="AD61" s="295"/>
      <c r="AE61" s="289"/>
      <c r="AF61" s="291"/>
      <c r="AG61" s="284"/>
      <c r="AH61" s="337"/>
      <c r="AI61" s="337"/>
      <c r="AJ61" s="337"/>
      <c r="AK61" s="338"/>
      <c r="AL61" s="338"/>
      <c r="AM61" s="338"/>
      <c r="AN61" s="338"/>
      <c r="AO61" s="337"/>
    </row>
    <row r="63" spans="1:27" ht="13.5">
      <c r="A63" s="332" t="s">
        <v>154</v>
      </c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O63" s="333" t="s">
        <v>161</v>
      </c>
      <c r="P63" s="333"/>
      <c r="Q63" s="2"/>
      <c r="R63" s="2" t="s">
        <v>162</v>
      </c>
      <c r="S63" s="2"/>
      <c r="T63" s="330" t="s">
        <v>3</v>
      </c>
      <c r="U63" s="330"/>
      <c r="V63" s="330" t="s">
        <v>150</v>
      </c>
      <c r="W63" s="330"/>
      <c r="X63" s="330"/>
      <c r="Y63" s="330"/>
      <c r="Z63" s="330" t="s">
        <v>4</v>
      </c>
      <c r="AA63" s="330"/>
    </row>
    <row r="64" spans="1:27" ht="13.5">
      <c r="A64" s="65" t="s">
        <v>155</v>
      </c>
      <c r="B64" s="331" t="str">
        <f>IF(AG4=1,A4,IF(AG6=1,A6,IF(AG8=1,A8,IF(AG10=1,A10,""))))</f>
        <v>３</v>
      </c>
      <c r="C64" s="331"/>
      <c r="D64" s="328" t="str">
        <f>IF(AG4=1,B4,IF(AG6=1,B6,IF(AG8=1,B8,IF(AG10=1,B10,""))))</f>
        <v>岩沼西ファイターズ</v>
      </c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258">
        <f>IF(AG4=1,AD4,IF(AG6=1,AD6,IF(AG8=1,AD8,IF(AG10=1,AD10,""))))</f>
        <v>29</v>
      </c>
      <c r="P64" s="258"/>
      <c r="Q64" s="67" t="s">
        <v>6</v>
      </c>
      <c r="R64" s="258">
        <f>IF(AG4=1,AF4,IF(AG6=1,AF6,IF(AG8=1,AF8,IF(AG10=1,AF10,""))))</f>
        <v>20</v>
      </c>
      <c r="S64" s="258"/>
      <c r="T64" s="258">
        <f>IF(AG4=1,AC4,IF(AG6=1,AC6,IF(AG8=1,AC8,IF(AG10=1,AC10,""))))</f>
        <v>6</v>
      </c>
      <c r="U64" s="258"/>
      <c r="V64" s="233">
        <f>O64*100+(36-R64)+T64*100</f>
        <v>3516</v>
      </c>
      <c r="W64" s="234"/>
      <c r="X64" s="234"/>
      <c r="Y64" s="235"/>
      <c r="Z64" s="233">
        <f>RANK(V64,V64:Y114,0)</f>
        <v>4</v>
      </c>
      <c r="AA64" s="334"/>
    </row>
    <row r="65" spans="1:27" ht="2.25" customHeight="1" hidden="1">
      <c r="A65" s="65"/>
      <c r="B65" s="35"/>
      <c r="C65" s="3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3"/>
      <c r="P65" s="3"/>
      <c r="Q65" s="67"/>
      <c r="R65" s="3"/>
      <c r="S65" s="3"/>
      <c r="T65" s="3"/>
      <c r="U65" s="3"/>
      <c r="V65" s="4"/>
      <c r="W65" s="5"/>
      <c r="X65" s="5"/>
      <c r="Y65" s="6"/>
      <c r="Z65" s="4"/>
      <c r="AA65" s="6"/>
    </row>
    <row r="66" spans="1:27" ht="2.25" customHeight="1" hidden="1">
      <c r="A66" s="65"/>
      <c r="B66" s="35"/>
      <c r="C66" s="3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3"/>
      <c r="P66" s="3"/>
      <c r="Q66" s="67"/>
      <c r="R66" s="3"/>
      <c r="S66" s="3"/>
      <c r="T66" s="3"/>
      <c r="U66" s="3"/>
      <c r="V66" s="4"/>
      <c r="W66" s="5"/>
      <c r="X66" s="5"/>
      <c r="Y66" s="6"/>
      <c r="Z66" s="4"/>
      <c r="AA66" s="6"/>
    </row>
    <row r="67" spans="1:27" ht="2.25" customHeight="1" hidden="1">
      <c r="A67" s="65"/>
      <c r="B67" s="35"/>
      <c r="C67" s="3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3"/>
      <c r="P67" s="3"/>
      <c r="Q67" s="67"/>
      <c r="R67" s="3"/>
      <c r="S67" s="3"/>
      <c r="T67" s="3"/>
      <c r="U67" s="3"/>
      <c r="V67" s="4"/>
      <c r="W67" s="5"/>
      <c r="X67" s="5"/>
      <c r="Y67" s="6"/>
      <c r="Z67" s="4"/>
      <c r="AA67" s="6"/>
    </row>
    <row r="68" spans="1:27" ht="2.25" customHeight="1" hidden="1">
      <c r="A68" s="65"/>
      <c r="B68" s="35"/>
      <c r="C68" s="3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"/>
      <c r="P68" s="3"/>
      <c r="Q68" s="67"/>
      <c r="R68" s="3"/>
      <c r="S68" s="3"/>
      <c r="T68" s="3"/>
      <c r="U68" s="3"/>
      <c r="V68" s="4"/>
      <c r="W68" s="5"/>
      <c r="X68" s="5"/>
      <c r="Y68" s="6"/>
      <c r="Z68" s="4"/>
      <c r="AA68" s="6"/>
    </row>
    <row r="69" spans="1:27" ht="2.25" customHeight="1" hidden="1">
      <c r="A69" s="65"/>
      <c r="B69" s="35"/>
      <c r="C69" s="3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3"/>
      <c r="P69" s="3"/>
      <c r="Q69" s="67"/>
      <c r="R69" s="3"/>
      <c r="S69" s="3"/>
      <c r="T69" s="3"/>
      <c r="U69" s="3"/>
      <c r="V69" s="4"/>
      <c r="W69" s="5"/>
      <c r="X69" s="5"/>
      <c r="Y69" s="6"/>
      <c r="Z69" s="4"/>
      <c r="AA69" s="6"/>
    </row>
    <row r="70" spans="1:27" ht="2.25" customHeight="1" hidden="1">
      <c r="A70" s="65"/>
      <c r="B70" s="35"/>
      <c r="C70" s="3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3"/>
      <c r="P70" s="3"/>
      <c r="Q70" s="67"/>
      <c r="R70" s="3"/>
      <c r="S70" s="3"/>
      <c r="T70" s="3"/>
      <c r="U70" s="3"/>
      <c r="V70" s="4"/>
      <c r="W70" s="5"/>
      <c r="X70" s="5"/>
      <c r="Y70" s="6"/>
      <c r="Z70" s="4"/>
      <c r="AA70" s="6"/>
    </row>
    <row r="71" spans="1:27" ht="2.25" customHeight="1" hidden="1">
      <c r="A71" s="65"/>
      <c r="B71" s="35"/>
      <c r="C71" s="3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3"/>
      <c r="P71" s="3"/>
      <c r="Q71" s="67"/>
      <c r="R71" s="3"/>
      <c r="S71" s="3"/>
      <c r="T71" s="3"/>
      <c r="U71" s="3"/>
      <c r="V71" s="4"/>
      <c r="W71" s="5"/>
      <c r="X71" s="5"/>
      <c r="Y71" s="6"/>
      <c r="Z71" s="4"/>
      <c r="AA71" s="6"/>
    </row>
    <row r="72" spans="1:27" ht="2.25" customHeight="1" hidden="1">
      <c r="A72" s="65"/>
      <c r="B72" s="35"/>
      <c r="C72" s="3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3"/>
      <c r="P72" s="3"/>
      <c r="Q72" s="67"/>
      <c r="R72" s="3"/>
      <c r="S72" s="3"/>
      <c r="T72" s="3"/>
      <c r="U72" s="3"/>
      <c r="V72" s="4"/>
      <c r="W72" s="5"/>
      <c r="X72" s="5"/>
      <c r="Y72" s="6"/>
      <c r="Z72" s="4"/>
      <c r="AA72" s="6"/>
    </row>
    <row r="73" spans="1:27" ht="2.25" customHeight="1" hidden="1">
      <c r="A73" s="65"/>
      <c r="B73" s="35"/>
      <c r="C73" s="3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3"/>
      <c r="P73" s="3"/>
      <c r="Q73" s="67"/>
      <c r="R73" s="3"/>
      <c r="S73" s="3"/>
      <c r="T73" s="3"/>
      <c r="U73" s="3"/>
      <c r="V73" s="4"/>
      <c r="W73" s="5"/>
      <c r="X73" s="5"/>
      <c r="Y73" s="6"/>
      <c r="Z73" s="4"/>
      <c r="AA73" s="6"/>
    </row>
    <row r="74" spans="1:27" ht="12" customHeight="1">
      <c r="A74" s="65" t="s">
        <v>156</v>
      </c>
      <c r="B74" s="274" t="str">
        <f>IF(AG14=1,A14,IF(AG16=1,A16,IF(AG18=1,A18,IF(AG20=1,A20,""))))</f>
        <v>5</v>
      </c>
      <c r="C74" s="276"/>
      <c r="D74" s="328" t="str">
        <f>IF(AG14=1,B14,IF(AG16=1,B16,IF(AG18=1,B18,IF(AG20=1,B20,""))))</f>
        <v>ＷＡＮＯドリームズ</v>
      </c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258">
        <f>IF(AG14=1,AD14,IF(AG16=1,AD16,IF(AG18=1,AD18,IF(AG20=1,AD20,""))))</f>
        <v>25</v>
      </c>
      <c r="P74" s="258"/>
      <c r="Q74" s="67" t="s">
        <v>6</v>
      </c>
      <c r="R74" s="258">
        <f>IF(AG14=1,AF14,IF(AG16=1,AF16,IF(AG18=1,AF18,IF(AG20=1,AF20,""))))</f>
        <v>17</v>
      </c>
      <c r="S74" s="258"/>
      <c r="T74" s="258">
        <f>IF(AG14=1,AC14,IF(AG16=1,AC16,IF(AG18=1,AC18,IF(AG20=1,AC20,""))))</f>
        <v>4</v>
      </c>
      <c r="U74" s="258"/>
      <c r="V74" s="233">
        <f>O74*100+(36-R74)+T74*100</f>
        <v>2919</v>
      </c>
      <c r="W74" s="234"/>
      <c r="X74" s="234"/>
      <c r="Y74" s="235"/>
      <c r="Z74" s="233">
        <f>RANK(V74,V64:Y114,0)</f>
        <v>5</v>
      </c>
      <c r="AA74" s="235"/>
    </row>
    <row r="75" spans="1:27" ht="10.5" customHeight="1" hidden="1">
      <c r="A75" s="65"/>
      <c r="B75" s="35"/>
      <c r="C75" s="3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3"/>
      <c r="P75" s="3"/>
      <c r="Q75" s="67"/>
      <c r="R75" s="3"/>
      <c r="S75" s="3"/>
      <c r="T75" s="3"/>
      <c r="U75" s="3"/>
      <c r="V75" s="4"/>
      <c r="W75" s="5"/>
      <c r="X75" s="5"/>
      <c r="Y75" s="6"/>
      <c r="Z75" s="4"/>
      <c r="AA75" s="6"/>
    </row>
    <row r="76" spans="1:27" ht="11.25" customHeight="1" hidden="1">
      <c r="A76" s="65"/>
      <c r="B76" s="35"/>
      <c r="C76" s="3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3"/>
      <c r="P76" s="3"/>
      <c r="Q76" s="67"/>
      <c r="R76" s="3"/>
      <c r="S76" s="3"/>
      <c r="T76" s="3"/>
      <c r="U76" s="3"/>
      <c r="V76" s="4"/>
      <c r="W76" s="5"/>
      <c r="X76" s="5"/>
      <c r="Y76" s="6"/>
      <c r="Z76" s="4"/>
      <c r="AA76" s="6"/>
    </row>
    <row r="77" spans="1:27" ht="13.5" customHeight="1" hidden="1">
      <c r="A77" s="65"/>
      <c r="B77" s="35"/>
      <c r="C77" s="3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3"/>
      <c r="P77" s="3"/>
      <c r="Q77" s="67"/>
      <c r="R77" s="3"/>
      <c r="S77" s="3"/>
      <c r="T77" s="3"/>
      <c r="U77" s="3"/>
      <c r="V77" s="4"/>
      <c r="W77" s="5"/>
      <c r="X77" s="5"/>
      <c r="Y77" s="6"/>
      <c r="Z77" s="4"/>
      <c r="AA77" s="6"/>
    </row>
    <row r="78" spans="1:27" ht="10.5" customHeight="1" hidden="1">
      <c r="A78" s="65"/>
      <c r="B78" s="35"/>
      <c r="C78" s="3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3"/>
      <c r="P78" s="3"/>
      <c r="Q78" s="67"/>
      <c r="R78" s="3"/>
      <c r="S78" s="3"/>
      <c r="T78" s="3"/>
      <c r="U78" s="3"/>
      <c r="V78" s="4"/>
      <c r="W78" s="5"/>
      <c r="X78" s="5"/>
      <c r="Y78" s="6"/>
      <c r="Z78" s="4"/>
      <c r="AA78" s="6"/>
    </row>
    <row r="79" spans="1:27" ht="12" customHeight="1" hidden="1">
      <c r="A79" s="65"/>
      <c r="B79" s="35"/>
      <c r="C79" s="3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3"/>
      <c r="P79" s="3"/>
      <c r="Q79" s="67"/>
      <c r="R79" s="3"/>
      <c r="S79" s="3"/>
      <c r="T79" s="3"/>
      <c r="U79" s="3"/>
      <c r="V79" s="4"/>
      <c r="W79" s="5"/>
      <c r="X79" s="5"/>
      <c r="Y79" s="6"/>
      <c r="Z79" s="4"/>
      <c r="AA79" s="6"/>
    </row>
    <row r="80" spans="1:27" ht="15.75" customHeight="1" hidden="1">
      <c r="A80" s="65"/>
      <c r="B80" s="35"/>
      <c r="C80" s="3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3"/>
      <c r="P80" s="3"/>
      <c r="Q80" s="67"/>
      <c r="R80" s="3"/>
      <c r="S80" s="3"/>
      <c r="T80" s="3"/>
      <c r="U80" s="3"/>
      <c r="V80" s="4"/>
      <c r="W80" s="5"/>
      <c r="X80" s="5"/>
      <c r="Y80" s="6"/>
      <c r="Z80" s="4"/>
      <c r="AA80" s="6"/>
    </row>
    <row r="81" spans="1:27" ht="15.75" customHeight="1" hidden="1">
      <c r="A81" s="65"/>
      <c r="B81" s="35"/>
      <c r="C81" s="3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3"/>
      <c r="P81" s="3"/>
      <c r="Q81" s="67"/>
      <c r="R81" s="3"/>
      <c r="S81" s="3"/>
      <c r="T81" s="3"/>
      <c r="U81" s="3"/>
      <c r="V81" s="4"/>
      <c r="W81" s="5"/>
      <c r="X81" s="5"/>
      <c r="Y81" s="6"/>
      <c r="Z81" s="4"/>
      <c r="AA81" s="6"/>
    </row>
    <row r="82" spans="1:27" ht="13.5" customHeight="1" hidden="1">
      <c r="A82" s="65"/>
      <c r="B82" s="35"/>
      <c r="C82" s="3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3"/>
      <c r="P82" s="3"/>
      <c r="Q82" s="67"/>
      <c r="R82" s="3"/>
      <c r="S82" s="3"/>
      <c r="T82" s="3"/>
      <c r="U82" s="3"/>
      <c r="V82" s="4"/>
      <c r="W82" s="5"/>
      <c r="X82" s="5"/>
      <c r="Y82" s="6"/>
      <c r="Z82" s="4"/>
      <c r="AA82" s="6"/>
    </row>
    <row r="83" spans="1:27" ht="12.75" customHeight="1" hidden="1">
      <c r="A83" s="65"/>
      <c r="B83" s="35"/>
      <c r="C83" s="3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3"/>
      <c r="P83" s="3"/>
      <c r="Q83" s="67"/>
      <c r="R83" s="3"/>
      <c r="S83" s="3"/>
      <c r="T83" s="3"/>
      <c r="U83" s="3"/>
      <c r="V83" s="4"/>
      <c r="W83" s="5"/>
      <c r="X83" s="5"/>
      <c r="Y83" s="6"/>
      <c r="Z83" s="4"/>
      <c r="AA83" s="6"/>
    </row>
    <row r="84" spans="1:27" ht="13.5">
      <c r="A84" s="65" t="s">
        <v>157</v>
      </c>
      <c r="B84" s="274" t="str">
        <f>IF(AG24=1,A24,IF(AG26=1,A26,IF(AG28=1,A28,IF(AG30=1,A30,""))))</f>
        <v>9</v>
      </c>
      <c r="C84" s="276"/>
      <c r="D84" s="328" t="str">
        <f>IF(AG24=1,B24,IF(AG26=1,B26,IF(AG28=1,B28,IF(AG30=1,B30,""))))</f>
        <v>鳥川ライジングファルコン</v>
      </c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258">
        <f>IF(AG24=1,AD24,IF(AG26=1,AD26,IF(AG28=1,AD28,IF(AG30=1,AD30,""))))</f>
        <v>24</v>
      </c>
      <c r="P84" s="258"/>
      <c r="Q84" s="67" t="s">
        <v>6</v>
      </c>
      <c r="R84" s="258">
        <f>IF(AG24=1,AF24,IF(AG26=1,AF26,IF(AG28=1,AF28,IF(AG30=1,AF30,""))))</f>
        <v>20</v>
      </c>
      <c r="S84" s="258"/>
      <c r="T84" s="258">
        <f>IF(AG24=1,AC24,IF(AG26=1,AC26,IF(AG28=1,AC28,IF(AG30=1,AC30,""))))</f>
        <v>4</v>
      </c>
      <c r="U84" s="258"/>
      <c r="V84" s="233">
        <f>O84*100+(36-R84)+T84*100</f>
        <v>2816</v>
      </c>
      <c r="W84" s="234"/>
      <c r="X84" s="234"/>
      <c r="Y84" s="235"/>
      <c r="Z84" s="233">
        <f>RANK(V84,V64:Y114,0)</f>
        <v>6</v>
      </c>
      <c r="AA84" s="235"/>
    </row>
    <row r="85" spans="1:27" ht="13.5" hidden="1">
      <c r="A85" s="65"/>
      <c r="B85" s="35"/>
      <c r="C85" s="3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3"/>
      <c r="P85" s="3"/>
      <c r="Q85" s="67"/>
      <c r="R85" s="3"/>
      <c r="S85" s="3"/>
      <c r="T85" s="3"/>
      <c r="U85" s="3"/>
      <c r="V85" s="4"/>
      <c r="W85" s="5"/>
      <c r="X85" s="5"/>
      <c r="Y85" s="6"/>
      <c r="Z85" s="4"/>
      <c r="AA85" s="6"/>
    </row>
    <row r="86" spans="1:27" ht="13.5" hidden="1">
      <c r="A86" s="65"/>
      <c r="B86" s="35"/>
      <c r="C86" s="3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3"/>
      <c r="P86" s="3"/>
      <c r="Q86" s="67"/>
      <c r="R86" s="3"/>
      <c r="S86" s="3"/>
      <c r="T86" s="3"/>
      <c r="U86" s="3"/>
      <c r="V86" s="4"/>
      <c r="W86" s="5"/>
      <c r="X86" s="5"/>
      <c r="Y86" s="6"/>
      <c r="Z86" s="4"/>
      <c r="AA86" s="6"/>
    </row>
    <row r="87" spans="1:27" ht="13.5" hidden="1">
      <c r="A87" s="65"/>
      <c r="B87" s="35"/>
      <c r="C87" s="3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3"/>
      <c r="P87" s="3"/>
      <c r="Q87" s="67"/>
      <c r="R87" s="3"/>
      <c r="S87" s="3"/>
      <c r="T87" s="3"/>
      <c r="U87" s="3"/>
      <c r="V87" s="4"/>
      <c r="W87" s="5"/>
      <c r="X87" s="5"/>
      <c r="Y87" s="6"/>
      <c r="Z87" s="4"/>
      <c r="AA87" s="6"/>
    </row>
    <row r="88" spans="1:27" ht="13.5" hidden="1">
      <c r="A88" s="65"/>
      <c r="B88" s="35"/>
      <c r="C88" s="3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3"/>
      <c r="P88" s="3"/>
      <c r="Q88" s="67"/>
      <c r="R88" s="3"/>
      <c r="S88" s="3"/>
      <c r="T88" s="3"/>
      <c r="U88" s="3"/>
      <c r="V88" s="4"/>
      <c r="W88" s="5"/>
      <c r="X88" s="5"/>
      <c r="Y88" s="6"/>
      <c r="Z88" s="4"/>
      <c r="AA88" s="6"/>
    </row>
    <row r="89" spans="1:27" ht="13.5" hidden="1">
      <c r="A89" s="65"/>
      <c r="B89" s="35"/>
      <c r="C89" s="3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3"/>
      <c r="P89" s="3"/>
      <c r="Q89" s="67"/>
      <c r="R89" s="3"/>
      <c r="S89" s="3"/>
      <c r="T89" s="3"/>
      <c r="U89" s="3"/>
      <c r="V89" s="4"/>
      <c r="W89" s="5"/>
      <c r="X89" s="5"/>
      <c r="Y89" s="6"/>
      <c r="Z89" s="4"/>
      <c r="AA89" s="6"/>
    </row>
    <row r="90" spans="1:27" ht="13.5" hidden="1">
      <c r="A90" s="65"/>
      <c r="B90" s="35"/>
      <c r="C90" s="3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3"/>
      <c r="P90" s="3"/>
      <c r="Q90" s="67"/>
      <c r="R90" s="3"/>
      <c r="S90" s="3"/>
      <c r="T90" s="3"/>
      <c r="U90" s="3"/>
      <c r="V90" s="4"/>
      <c r="W90" s="5"/>
      <c r="X90" s="5"/>
      <c r="Y90" s="6"/>
      <c r="Z90" s="4"/>
      <c r="AA90" s="6"/>
    </row>
    <row r="91" spans="1:27" ht="13.5" hidden="1">
      <c r="A91" s="65"/>
      <c r="B91" s="35"/>
      <c r="C91" s="3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3"/>
      <c r="P91" s="3"/>
      <c r="Q91" s="67"/>
      <c r="R91" s="3"/>
      <c r="S91" s="3"/>
      <c r="T91" s="3"/>
      <c r="U91" s="3"/>
      <c r="V91" s="4"/>
      <c r="W91" s="5"/>
      <c r="X91" s="5"/>
      <c r="Y91" s="6"/>
      <c r="Z91" s="4"/>
      <c r="AA91" s="6"/>
    </row>
    <row r="92" spans="1:27" ht="13.5" hidden="1">
      <c r="A92" s="65"/>
      <c r="B92" s="35"/>
      <c r="C92" s="3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3"/>
      <c r="P92" s="3"/>
      <c r="Q92" s="67"/>
      <c r="R92" s="3"/>
      <c r="S92" s="3"/>
      <c r="T92" s="3"/>
      <c r="U92" s="3"/>
      <c r="V92" s="4"/>
      <c r="W92" s="5"/>
      <c r="X92" s="5"/>
      <c r="Y92" s="6"/>
      <c r="Z92" s="4"/>
      <c r="AA92" s="6"/>
    </row>
    <row r="93" spans="1:27" ht="13.5" hidden="1">
      <c r="A93" s="65"/>
      <c r="B93" s="35"/>
      <c r="C93" s="3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3"/>
      <c r="P93" s="3"/>
      <c r="Q93" s="67"/>
      <c r="R93" s="3"/>
      <c r="S93" s="3"/>
      <c r="T93" s="3"/>
      <c r="U93" s="3"/>
      <c r="V93" s="4"/>
      <c r="W93" s="5"/>
      <c r="X93" s="5"/>
      <c r="Y93" s="6"/>
      <c r="Z93" s="4"/>
      <c r="AA93" s="6"/>
    </row>
    <row r="94" spans="1:27" ht="13.5">
      <c r="A94" s="65" t="s">
        <v>158</v>
      </c>
      <c r="B94" s="274" t="str">
        <f>IF(AG34=1,A34,IF(AG36=1,A36,IF(AG38=1,A38,IF(AG40=1,A40,""))))</f>
        <v>16</v>
      </c>
      <c r="C94" s="276"/>
      <c r="D94" s="328" t="str">
        <f>IF(AG34=1,B34,IF(AG36=1,B36,IF(AG38=1,B38,IF(AG40=1,B40,""))))</f>
        <v>水戸サンダース</v>
      </c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258">
        <f>IF(AG34=1,AD34,IF(AG36=1,AD36,IF(AG38=1,AD38,IF(AG40=1,AD40,""))))</f>
        <v>34</v>
      </c>
      <c r="P94" s="258"/>
      <c r="Q94" s="67" t="s">
        <v>6</v>
      </c>
      <c r="R94" s="258">
        <f>IF(AG34=1,AF34,IF(AG36=1,AF36,IF(AG38=1,AF38,IF(AG40=1,AF40,""))))</f>
        <v>4</v>
      </c>
      <c r="S94" s="258"/>
      <c r="T94" s="258">
        <f>IF(AG34=1,AC34,IF(AG36=1,AC36,IF(AG38=1,AC38,IF(AG40=1,AC40,""))))</f>
        <v>6</v>
      </c>
      <c r="U94" s="258"/>
      <c r="V94" s="233">
        <f>O94*100+(36-R94)+T94*100</f>
        <v>4032</v>
      </c>
      <c r="W94" s="234"/>
      <c r="X94" s="234"/>
      <c r="Y94" s="235"/>
      <c r="Z94" s="233">
        <f>RANK(V94,V64:Y114,0)</f>
        <v>1</v>
      </c>
      <c r="AA94" s="235"/>
    </row>
    <row r="95" spans="1:27" ht="13.5" hidden="1">
      <c r="A95" s="65"/>
      <c r="B95" s="35"/>
      <c r="C95" s="36"/>
      <c r="D95" s="68"/>
      <c r="E95" s="64"/>
      <c r="F95" s="64"/>
      <c r="G95" s="64"/>
      <c r="H95" s="64"/>
      <c r="I95" s="64"/>
      <c r="J95" s="64"/>
      <c r="K95" s="64"/>
      <c r="L95" s="64"/>
      <c r="M95" s="64"/>
      <c r="N95" s="69"/>
      <c r="O95" s="3"/>
      <c r="P95" s="3"/>
      <c r="Q95" s="67"/>
      <c r="R95" s="3"/>
      <c r="S95" s="3"/>
      <c r="T95" s="3"/>
      <c r="U95" s="3"/>
      <c r="V95" s="4"/>
      <c r="W95" s="5"/>
      <c r="X95" s="5"/>
      <c r="Y95" s="6"/>
      <c r="Z95" s="4"/>
      <c r="AA95" s="6"/>
    </row>
    <row r="96" spans="1:27" ht="13.5" hidden="1">
      <c r="A96" s="65"/>
      <c r="B96" s="35"/>
      <c r="C96" s="36"/>
      <c r="D96" s="68"/>
      <c r="E96" s="64"/>
      <c r="F96" s="64"/>
      <c r="G96" s="64"/>
      <c r="H96" s="64"/>
      <c r="I96" s="64"/>
      <c r="J96" s="64"/>
      <c r="K96" s="64"/>
      <c r="L96" s="64"/>
      <c r="M96" s="64"/>
      <c r="N96" s="69"/>
      <c r="O96" s="3"/>
      <c r="P96" s="3"/>
      <c r="Q96" s="67"/>
      <c r="R96" s="3"/>
      <c r="S96" s="3"/>
      <c r="T96" s="3"/>
      <c r="U96" s="3"/>
      <c r="V96" s="4"/>
      <c r="W96" s="5"/>
      <c r="X96" s="5"/>
      <c r="Y96" s="6"/>
      <c r="Z96" s="4"/>
      <c r="AA96" s="6"/>
    </row>
    <row r="97" spans="1:27" ht="13.5" hidden="1">
      <c r="A97" s="65"/>
      <c r="B97" s="35"/>
      <c r="C97" s="36"/>
      <c r="D97" s="68"/>
      <c r="E97" s="64"/>
      <c r="F97" s="64"/>
      <c r="G97" s="64"/>
      <c r="H97" s="64"/>
      <c r="I97" s="64"/>
      <c r="J97" s="64"/>
      <c r="K97" s="64"/>
      <c r="L97" s="64"/>
      <c r="M97" s="64"/>
      <c r="N97" s="69"/>
      <c r="O97" s="3"/>
      <c r="P97" s="3"/>
      <c r="Q97" s="67"/>
      <c r="R97" s="3"/>
      <c r="S97" s="3"/>
      <c r="T97" s="3"/>
      <c r="U97" s="3"/>
      <c r="V97" s="4"/>
      <c r="W97" s="5"/>
      <c r="X97" s="5"/>
      <c r="Y97" s="6"/>
      <c r="Z97" s="4"/>
      <c r="AA97" s="6"/>
    </row>
    <row r="98" spans="1:27" ht="13.5" hidden="1">
      <c r="A98" s="65"/>
      <c r="B98" s="35"/>
      <c r="C98" s="36"/>
      <c r="D98" s="68"/>
      <c r="E98" s="64"/>
      <c r="F98" s="64"/>
      <c r="G98" s="64"/>
      <c r="H98" s="64"/>
      <c r="I98" s="64"/>
      <c r="J98" s="64"/>
      <c r="K98" s="64"/>
      <c r="L98" s="64"/>
      <c r="M98" s="64"/>
      <c r="N98" s="69"/>
      <c r="O98" s="3"/>
      <c r="P98" s="3"/>
      <c r="Q98" s="67"/>
      <c r="R98" s="3"/>
      <c r="S98" s="3"/>
      <c r="T98" s="3"/>
      <c r="U98" s="3"/>
      <c r="V98" s="4"/>
      <c r="W98" s="5"/>
      <c r="X98" s="5"/>
      <c r="Y98" s="6"/>
      <c r="Z98" s="4"/>
      <c r="AA98" s="6"/>
    </row>
    <row r="99" spans="1:27" ht="13.5" hidden="1">
      <c r="A99" s="65"/>
      <c r="B99" s="35"/>
      <c r="C99" s="36"/>
      <c r="D99" s="68"/>
      <c r="E99" s="64"/>
      <c r="F99" s="64"/>
      <c r="G99" s="64"/>
      <c r="H99" s="64"/>
      <c r="I99" s="64"/>
      <c r="J99" s="64"/>
      <c r="K99" s="64"/>
      <c r="L99" s="64"/>
      <c r="M99" s="64"/>
      <c r="N99" s="69"/>
      <c r="O99" s="3"/>
      <c r="P99" s="3"/>
      <c r="Q99" s="67"/>
      <c r="R99" s="3"/>
      <c r="S99" s="3"/>
      <c r="T99" s="3"/>
      <c r="U99" s="3"/>
      <c r="V99" s="4"/>
      <c r="W99" s="5"/>
      <c r="X99" s="5"/>
      <c r="Y99" s="6"/>
      <c r="Z99" s="4"/>
      <c r="AA99" s="6"/>
    </row>
    <row r="100" spans="1:27" ht="13.5" hidden="1">
      <c r="A100" s="65"/>
      <c r="B100" s="35"/>
      <c r="C100" s="36"/>
      <c r="D100" s="68"/>
      <c r="E100" s="64"/>
      <c r="F100" s="64"/>
      <c r="G100" s="64"/>
      <c r="H100" s="64"/>
      <c r="I100" s="64"/>
      <c r="J100" s="64"/>
      <c r="K100" s="64"/>
      <c r="L100" s="64"/>
      <c r="M100" s="64"/>
      <c r="N100" s="69"/>
      <c r="O100" s="3"/>
      <c r="P100" s="3"/>
      <c r="Q100" s="67"/>
      <c r="R100" s="3"/>
      <c r="S100" s="3"/>
      <c r="T100" s="3"/>
      <c r="U100" s="3"/>
      <c r="V100" s="4"/>
      <c r="W100" s="5"/>
      <c r="X100" s="5"/>
      <c r="Y100" s="6"/>
      <c r="Z100" s="4"/>
      <c r="AA100" s="6"/>
    </row>
    <row r="101" spans="1:27" ht="13.5" hidden="1">
      <c r="A101" s="65"/>
      <c r="B101" s="35"/>
      <c r="C101" s="36"/>
      <c r="D101" s="68"/>
      <c r="E101" s="64"/>
      <c r="F101" s="64"/>
      <c r="G101" s="64"/>
      <c r="H101" s="64"/>
      <c r="I101" s="64"/>
      <c r="J101" s="64"/>
      <c r="K101" s="64"/>
      <c r="L101" s="64"/>
      <c r="M101" s="64"/>
      <c r="N101" s="69"/>
      <c r="O101" s="3"/>
      <c r="P101" s="3"/>
      <c r="Q101" s="67"/>
      <c r="R101" s="3"/>
      <c r="S101" s="3"/>
      <c r="T101" s="3"/>
      <c r="U101" s="3"/>
      <c r="V101" s="4"/>
      <c r="W101" s="5"/>
      <c r="X101" s="5"/>
      <c r="Y101" s="6"/>
      <c r="Z101" s="4"/>
      <c r="AA101" s="6"/>
    </row>
    <row r="102" spans="1:27" ht="13.5" hidden="1">
      <c r="A102" s="65"/>
      <c r="B102" s="35"/>
      <c r="C102" s="36"/>
      <c r="D102" s="68"/>
      <c r="E102" s="64"/>
      <c r="F102" s="64"/>
      <c r="G102" s="64"/>
      <c r="H102" s="64"/>
      <c r="I102" s="64"/>
      <c r="J102" s="64"/>
      <c r="K102" s="64"/>
      <c r="L102" s="64"/>
      <c r="M102" s="64"/>
      <c r="N102" s="69"/>
      <c r="O102" s="3"/>
      <c r="P102" s="3"/>
      <c r="Q102" s="67"/>
      <c r="R102" s="3"/>
      <c r="S102" s="3"/>
      <c r="T102" s="3"/>
      <c r="U102" s="3"/>
      <c r="V102" s="4"/>
      <c r="W102" s="5"/>
      <c r="X102" s="5"/>
      <c r="Y102" s="6"/>
      <c r="Z102" s="4"/>
      <c r="AA102" s="6"/>
    </row>
    <row r="103" spans="1:27" ht="13.5" hidden="1">
      <c r="A103" s="65"/>
      <c r="B103" s="35"/>
      <c r="C103" s="36"/>
      <c r="D103" s="68"/>
      <c r="E103" s="64"/>
      <c r="F103" s="64"/>
      <c r="G103" s="64"/>
      <c r="H103" s="64"/>
      <c r="I103" s="64"/>
      <c r="J103" s="64"/>
      <c r="K103" s="64"/>
      <c r="L103" s="64"/>
      <c r="M103" s="64"/>
      <c r="N103" s="69"/>
      <c r="O103" s="3"/>
      <c r="P103" s="3"/>
      <c r="Q103" s="67"/>
      <c r="R103" s="3"/>
      <c r="S103" s="3"/>
      <c r="T103" s="3"/>
      <c r="U103" s="3"/>
      <c r="V103" s="4"/>
      <c r="W103" s="5"/>
      <c r="X103" s="5"/>
      <c r="Y103" s="6"/>
      <c r="Z103" s="4"/>
      <c r="AA103" s="6"/>
    </row>
    <row r="104" spans="1:27" ht="13.5">
      <c r="A104" s="65" t="s">
        <v>159</v>
      </c>
      <c r="B104" s="274" t="str">
        <f>IF(AG44=1,A44,IF(AG46=1,A46,IF(AG48=1,A48,IF(AG50=1,A50,""))))</f>
        <v>20</v>
      </c>
      <c r="C104" s="276"/>
      <c r="D104" s="335" t="str">
        <f>IF(AG44=1,B44,IF(AG46=1,B46,IF(AG48=1,B48,IF(AG50=1,B50,""))))</f>
        <v>水戸サンダースＳＰ</v>
      </c>
      <c r="E104" s="314"/>
      <c r="F104" s="314"/>
      <c r="G104" s="314"/>
      <c r="H104" s="314"/>
      <c r="I104" s="314"/>
      <c r="J104" s="314"/>
      <c r="K104" s="314"/>
      <c r="L104" s="314"/>
      <c r="M104" s="314"/>
      <c r="N104" s="336"/>
      <c r="O104" s="258">
        <f>IF(AG44=1,AD44,IF(AG46=1,AD46,IF(AG48=1,AD48,IF(AG50=1,AD50,""))))</f>
        <v>30</v>
      </c>
      <c r="P104" s="258"/>
      <c r="Q104" s="67" t="s">
        <v>6</v>
      </c>
      <c r="R104" s="258">
        <f>IF(AG44=1,AF44,IF(AG46=1,AF46,IF(AG48=1,AF48,IF(AG50=1,AF50,""))))</f>
        <v>15</v>
      </c>
      <c r="S104" s="258"/>
      <c r="T104" s="258">
        <f>IF(AG44=1,AC44,IF(AG46=1,AC46,IF(AG48=1,AC48,IF(AG50=1,AC50,""))))</f>
        <v>6</v>
      </c>
      <c r="U104" s="258"/>
      <c r="V104" s="233">
        <f>O104*100+(36-R104)+T104*100</f>
        <v>3621</v>
      </c>
      <c r="W104" s="234"/>
      <c r="X104" s="234"/>
      <c r="Y104" s="235"/>
      <c r="Z104" s="233">
        <f>RANK(V104,V64:Y114,0)</f>
        <v>3</v>
      </c>
      <c r="AA104" s="235"/>
    </row>
    <row r="105" spans="1:27" ht="13.5" hidden="1">
      <c r="A105" s="65"/>
      <c r="B105" s="35"/>
      <c r="C105" s="36"/>
      <c r="D105" s="68"/>
      <c r="E105" s="64"/>
      <c r="F105" s="64"/>
      <c r="G105" s="64"/>
      <c r="H105" s="64"/>
      <c r="I105" s="64"/>
      <c r="J105" s="64"/>
      <c r="K105" s="64"/>
      <c r="L105" s="64"/>
      <c r="M105" s="64"/>
      <c r="N105" s="69"/>
      <c r="O105" s="3"/>
      <c r="P105" s="3"/>
      <c r="Q105" s="67"/>
      <c r="R105" s="3"/>
      <c r="S105" s="3"/>
      <c r="T105" s="3"/>
      <c r="U105" s="3"/>
      <c r="V105" s="4"/>
      <c r="W105" s="5"/>
      <c r="X105" s="5"/>
      <c r="Y105" s="6"/>
      <c r="Z105" s="4"/>
      <c r="AA105" s="6"/>
    </row>
    <row r="106" spans="1:27" ht="13.5" hidden="1">
      <c r="A106" s="65"/>
      <c r="B106" s="35"/>
      <c r="C106" s="36"/>
      <c r="D106" s="68"/>
      <c r="E106" s="64"/>
      <c r="F106" s="64"/>
      <c r="G106" s="64"/>
      <c r="H106" s="64"/>
      <c r="I106" s="64"/>
      <c r="J106" s="64"/>
      <c r="K106" s="64"/>
      <c r="L106" s="64"/>
      <c r="M106" s="64"/>
      <c r="N106" s="69"/>
      <c r="O106" s="3"/>
      <c r="P106" s="3"/>
      <c r="Q106" s="67"/>
      <c r="R106" s="3"/>
      <c r="S106" s="3"/>
      <c r="T106" s="3"/>
      <c r="U106" s="3"/>
      <c r="V106" s="4"/>
      <c r="W106" s="5"/>
      <c r="X106" s="5"/>
      <c r="Y106" s="6"/>
      <c r="Z106" s="4"/>
      <c r="AA106" s="6"/>
    </row>
    <row r="107" spans="1:27" ht="13.5" hidden="1">
      <c r="A107" s="65"/>
      <c r="B107" s="35"/>
      <c r="C107" s="36"/>
      <c r="D107" s="68"/>
      <c r="E107" s="64"/>
      <c r="F107" s="64"/>
      <c r="G107" s="64"/>
      <c r="H107" s="64"/>
      <c r="I107" s="64"/>
      <c r="J107" s="64"/>
      <c r="K107" s="64"/>
      <c r="L107" s="64"/>
      <c r="M107" s="64"/>
      <c r="N107" s="69"/>
      <c r="O107" s="3"/>
      <c r="P107" s="3"/>
      <c r="Q107" s="67"/>
      <c r="R107" s="3"/>
      <c r="S107" s="3"/>
      <c r="T107" s="3"/>
      <c r="U107" s="3"/>
      <c r="V107" s="4"/>
      <c r="W107" s="5"/>
      <c r="X107" s="5"/>
      <c r="Y107" s="6"/>
      <c r="Z107" s="4"/>
      <c r="AA107" s="6"/>
    </row>
    <row r="108" spans="1:27" ht="13.5" hidden="1">
      <c r="A108" s="65"/>
      <c r="B108" s="35"/>
      <c r="C108" s="36"/>
      <c r="D108" s="68"/>
      <c r="E108" s="64"/>
      <c r="F108" s="64"/>
      <c r="G108" s="64"/>
      <c r="H108" s="64"/>
      <c r="I108" s="64"/>
      <c r="J108" s="64"/>
      <c r="K108" s="64"/>
      <c r="L108" s="64"/>
      <c r="M108" s="64"/>
      <c r="N108" s="69"/>
      <c r="O108" s="3"/>
      <c r="P108" s="3"/>
      <c r="Q108" s="67"/>
      <c r="R108" s="3"/>
      <c r="S108" s="3"/>
      <c r="T108" s="3"/>
      <c r="U108" s="3"/>
      <c r="V108" s="4"/>
      <c r="W108" s="5"/>
      <c r="X108" s="5"/>
      <c r="Y108" s="6"/>
      <c r="Z108" s="4"/>
      <c r="AA108" s="6"/>
    </row>
    <row r="109" spans="1:27" ht="13.5" hidden="1">
      <c r="A109" s="65"/>
      <c r="B109" s="35"/>
      <c r="C109" s="36"/>
      <c r="D109" s="68"/>
      <c r="E109" s="64"/>
      <c r="F109" s="64"/>
      <c r="G109" s="64"/>
      <c r="H109" s="64"/>
      <c r="I109" s="64"/>
      <c r="J109" s="64"/>
      <c r="K109" s="64"/>
      <c r="L109" s="64"/>
      <c r="M109" s="64"/>
      <c r="N109" s="69"/>
      <c r="O109" s="3"/>
      <c r="P109" s="3"/>
      <c r="Q109" s="67"/>
      <c r="R109" s="3"/>
      <c r="S109" s="3"/>
      <c r="T109" s="3"/>
      <c r="U109" s="3"/>
      <c r="V109" s="4"/>
      <c r="W109" s="5"/>
      <c r="X109" s="5"/>
      <c r="Y109" s="6"/>
      <c r="Z109" s="4"/>
      <c r="AA109" s="6"/>
    </row>
    <row r="110" spans="1:27" ht="13.5" hidden="1">
      <c r="A110" s="65"/>
      <c r="B110" s="35"/>
      <c r="C110" s="36"/>
      <c r="D110" s="68"/>
      <c r="E110" s="64"/>
      <c r="F110" s="64"/>
      <c r="G110" s="64"/>
      <c r="H110" s="64"/>
      <c r="I110" s="64"/>
      <c r="J110" s="64"/>
      <c r="K110" s="64"/>
      <c r="L110" s="64"/>
      <c r="M110" s="64"/>
      <c r="N110" s="69"/>
      <c r="O110" s="3"/>
      <c r="P110" s="3"/>
      <c r="Q110" s="67"/>
      <c r="R110" s="3"/>
      <c r="S110" s="3"/>
      <c r="T110" s="3"/>
      <c r="U110" s="3"/>
      <c r="V110" s="4"/>
      <c r="W110" s="5"/>
      <c r="X110" s="5"/>
      <c r="Y110" s="6"/>
      <c r="Z110" s="4"/>
      <c r="AA110" s="6"/>
    </row>
    <row r="111" spans="1:27" ht="13.5" hidden="1">
      <c r="A111" s="65"/>
      <c r="B111" s="35"/>
      <c r="C111" s="36"/>
      <c r="D111" s="68"/>
      <c r="E111" s="64"/>
      <c r="F111" s="64"/>
      <c r="G111" s="64"/>
      <c r="H111" s="64"/>
      <c r="I111" s="64"/>
      <c r="J111" s="64"/>
      <c r="K111" s="64"/>
      <c r="L111" s="64"/>
      <c r="M111" s="64"/>
      <c r="N111" s="69"/>
      <c r="O111" s="3"/>
      <c r="P111" s="3"/>
      <c r="Q111" s="67"/>
      <c r="R111" s="3"/>
      <c r="S111" s="3"/>
      <c r="T111" s="3"/>
      <c r="U111" s="3"/>
      <c r="V111" s="4"/>
      <c r="W111" s="5"/>
      <c r="X111" s="5"/>
      <c r="Y111" s="6"/>
      <c r="Z111" s="4"/>
      <c r="AA111" s="6"/>
    </row>
    <row r="112" spans="1:27" ht="13.5" hidden="1">
      <c r="A112" s="65"/>
      <c r="B112" s="35"/>
      <c r="C112" s="36"/>
      <c r="D112" s="68"/>
      <c r="E112" s="64"/>
      <c r="F112" s="64"/>
      <c r="G112" s="64"/>
      <c r="H112" s="64"/>
      <c r="I112" s="64"/>
      <c r="J112" s="64"/>
      <c r="K112" s="64"/>
      <c r="L112" s="64"/>
      <c r="M112" s="64"/>
      <c r="N112" s="69"/>
      <c r="O112" s="3"/>
      <c r="P112" s="3"/>
      <c r="Q112" s="67"/>
      <c r="R112" s="3"/>
      <c r="S112" s="3"/>
      <c r="T112" s="3"/>
      <c r="U112" s="3"/>
      <c r="V112" s="4"/>
      <c r="W112" s="5"/>
      <c r="X112" s="5"/>
      <c r="Y112" s="6"/>
      <c r="Z112" s="4"/>
      <c r="AA112" s="6"/>
    </row>
    <row r="113" spans="1:27" ht="13.5" hidden="1">
      <c r="A113" s="65"/>
      <c r="B113" s="35"/>
      <c r="C113" s="36"/>
      <c r="D113" s="68"/>
      <c r="E113" s="64"/>
      <c r="F113" s="64"/>
      <c r="G113" s="64"/>
      <c r="H113" s="64"/>
      <c r="I113" s="64"/>
      <c r="J113" s="64"/>
      <c r="K113" s="64"/>
      <c r="L113" s="64"/>
      <c r="M113" s="64"/>
      <c r="N113" s="69"/>
      <c r="O113" s="3"/>
      <c r="P113" s="3"/>
      <c r="Q113" s="67"/>
      <c r="R113" s="3"/>
      <c r="S113" s="3"/>
      <c r="T113" s="3"/>
      <c r="U113" s="3"/>
      <c r="V113" s="4"/>
      <c r="W113" s="5"/>
      <c r="X113" s="5"/>
      <c r="Y113" s="6"/>
      <c r="Z113" s="4"/>
      <c r="AA113" s="6"/>
    </row>
    <row r="114" spans="1:27" ht="13.5">
      <c r="A114" s="65" t="s">
        <v>160</v>
      </c>
      <c r="B114" s="274" t="str">
        <f>IF(AG54=1,A54,IF(AG56=1,A56,IF(AG58=1,A58,IF(AG60=1,A60,""))))</f>
        <v>24</v>
      </c>
      <c r="C114" s="276"/>
      <c r="D114" s="335" t="str">
        <f>IF(AG54=1,B54,IF(AG56=1,B56,IF(AG58=1,B58,IF(AG60=1,B60,""))))</f>
        <v>Ｐｃｈａｎｓ</v>
      </c>
      <c r="E114" s="314"/>
      <c r="F114" s="314"/>
      <c r="G114" s="314"/>
      <c r="H114" s="314"/>
      <c r="I114" s="314"/>
      <c r="J114" s="314"/>
      <c r="K114" s="314"/>
      <c r="L114" s="314"/>
      <c r="M114" s="314"/>
      <c r="N114" s="336"/>
      <c r="O114" s="258">
        <f>IF(AG54=1,AD54,IF(AG56=1,AD56,IF(AG58=1,AD58,IF(AG60=1,AD60,""))))</f>
        <v>30</v>
      </c>
      <c r="P114" s="258"/>
      <c r="Q114" s="67" t="s">
        <v>6</v>
      </c>
      <c r="R114" s="258">
        <f>IF(AG54=1,AF54,IF(AG56=1,AF56,IF(AG58=1,AF58,IF(AG60=1,AF60,""))))</f>
        <v>14</v>
      </c>
      <c r="S114" s="258"/>
      <c r="T114" s="258">
        <f>IF(AG54=1,AC54,IF(AG56=1,AC56,IF(AG58=1,AC58,IF(AG60=1,AC60,""))))</f>
        <v>6</v>
      </c>
      <c r="U114" s="258"/>
      <c r="V114" s="233">
        <f>O114*100+(36-R114)+T114*100</f>
        <v>3622</v>
      </c>
      <c r="W114" s="234"/>
      <c r="X114" s="234"/>
      <c r="Y114" s="235"/>
      <c r="Z114" s="233">
        <f>RANK(V114,V64:Y114,0)</f>
        <v>2</v>
      </c>
      <c r="AA114" s="235"/>
    </row>
    <row r="115" spans="15:27" ht="13.5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.5">
      <c r="A116" s="332" t="s">
        <v>163</v>
      </c>
      <c r="B116" s="332"/>
      <c r="C116" s="332"/>
      <c r="D116" s="332"/>
      <c r="E116" s="332"/>
      <c r="F116" s="332"/>
      <c r="G116" s="332"/>
      <c r="H116" s="332"/>
      <c r="I116" s="332"/>
      <c r="J116" s="332"/>
      <c r="K116" s="332"/>
      <c r="O116" s="333" t="s">
        <v>161</v>
      </c>
      <c r="P116" s="333"/>
      <c r="Q116" s="2"/>
      <c r="R116" s="2" t="s">
        <v>162</v>
      </c>
      <c r="S116" s="2"/>
      <c r="T116" s="330" t="s">
        <v>3</v>
      </c>
      <c r="U116" s="330"/>
      <c r="V116" s="330" t="s">
        <v>150</v>
      </c>
      <c r="W116" s="330"/>
      <c r="X116" s="330"/>
      <c r="Y116" s="330"/>
      <c r="Z116" s="330" t="s">
        <v>4</v>
      </c>
      <c r="AA116" s="330"/>
    </row>
    <row r="117" spans="1:27" ht="13.5">
      <c r="A117" s="65" t="s">
        <v>241</v>
      </c>
      <c r="B117" s="331" t="str">
        <f>IF(AG4=2,A4,IF(AG6=2,A6,IF(AG8=2,A8,IF(AG10=2,A10,""))))</f>
        <v>２</v>
      </c>
      <c r="C117" s="331"/>
      <c r="D117" s="328" t="str">
        <f>IF(AG4=2,B4,IF(AG6=2,B6,IF(AG8=2,B8,IF(AG10=2,B10,""))))</f>
        <v>白二ビクトリー</v>
      </c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258">
        <f>IF(AG4=2,AD4,IF(AG6=2,AD6,IF(AG8=2,AD8,IF(AG10=2,AD10,""))))</f>
        <v>23</v>
      </c>
      <c r="P117" s="258"/>
      <c r="Q117" s="67" t="s">
        <v>6</v>
      </c>
      <c r="R117" s="258">
        <f>IF(AG4=2,AF4,IF(AG6=2,AF6,IF(AG8=2,AF8,IF(AG10=2,AF10,""))))</f>
        <v>20</v>
      </c>
      <c r="S117" s="258"/>
      <c r="T117" s="258">
        <f>IF(AG4=2,AC4,IF(AG6=2,AC6,IF(AG8=2,AC8,IF(AG10=2,AC10,""))))</f>
        <v>4</v>
      </c>
      <c r="U117" s="258"/>
      <c r="V117" s="233">
        <f>O117*100+(36-R117)+T117*100</f>
        <v>2716</v>
      </c>
      <c r="W117" s="234"/>
      <c r="X117" s="234"/>
      <c r="Y117" s="235"/>
      <c r="Z117" s="233">
        <v>5</v>
      </c>
      <c r="AA117" s="235"/>
    </row>
    <row r="118" spans="1:27" ht="13.5" customHeight="1" hidden="1">
      <c r="A118" s="65"/>
      <c r="B118" s="35"/>
      <c r="C118" s="3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3"/>
      <c r="P118" s="3"/>
      <c r="Q118" s="67"/>
      <c r="R118" s="3"/>
      <c r="S118" s="3"/>
      <c r="T118" s="3"/>
      <c r="U118" s="3"/>
      <c r="V118" s="4"/>
      <c r="W118" s="5"/>
      <c r="X118" s="5"/>
      <c r="Y118" s="6"/>
      <c r="Z118" s="4"/>
      <c r="AA118" s="6"/>
    </row>
    <row r="119" spans="1:27" ht="13.5" customHeight="1" hidden="1">
      <c r="A119" s="65"/>
      <c r="B119" s="35"/>
      <c r="C119" s="3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3"/>
      <c r="P119" s="3"/>
      <c r="Q119" s="67"/>
      <c r="R119" s="3"/>
      <c r="S119" s="3"/>
      <c r="T119" s="3"/>
      <c r="U119" s="3"/>
      <c r="V119" s="4"/>
      <c r="W119" s="5"/>
      <c r="X119" s="5"/>
      <c r="Y119" s="6"/>
      <c r="Z119" s="4"/>
      <c r="AA119" s="6"/>
    </row>
    <row r="120" spans="1:27" ht="13.5" customHeight="1" hidden="1">
      <c r="A120" s="65"/>
      <c r="B120" s="35"/>
      <c r="C120" s="3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3"/>
      <c r="P120" s="3"/>
      <c r="Q120" s="67"/>
      <c r="R120" s="3"/>
      <c r="S120" s="3"/>
      <c r="T120" s="3"/>
      <c r="U120" s="3"/>
      <c r="V120" s="4"/>
      <c r="W120" s="5"/>
      <c r="X120" s="5"/>
      <c r="Y120" s="6"/>
      <c r="Z120" s="4"/>
      <c r="AA120" s="6"/>
    </row>
    <row r="121" spans="1:27" ht="13.5" customHeight="1" hidden="1">
      <c r="A121" s="65"/>
      <c r="B121" s="35"/>
      <c r="C121" s="3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3"/>
      <c r="P121" s="3"/>
      <c r="Q121" s="67"/>
      <c r="R121" s="3"/>
      <c r="S121" s="3"/>
      <c r="T121" s="3"/>
      <c r="U121" s="3"/>
      <c r="V121" s="4"/>
      <c r="W121" s="5"/>
      <c r="X121" s="5"/>
      <c r="Y121" s="6"/>
      <c r="Z121" s="4"/>
      <c r="AA121" s="6"/>
    </row>
    <row r="122" spans="1:27" ht="13.5" customHeight="1" hidden="1">
      <c r="A122" s="65"/>
      <c r="B122" s="35"/>
      <c r="C122" s="3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3"/>
      <c r="P122" s="3"/>
      <c r="Q122" s="67"/>
      <c r="R122" s="3"/>
      <c r="S122" s="3"/>
      <c r="T122" s="3"/>
      <c r="U122" s="3"/>
      <c r="V122" s="4"/>
      <c r="W122" s="5"/>
      <c r="X122" s="5"/>
      <c r="Y122" s="6"/>
      <c r="Z122" s="4"/>
      <c r="AA122" s="6"/>
    </row>
    <row r="123" spans="1:27" ht="13.5" customHeight="1" hidden="1">
      <c r="A123" s="65"/>
      <c r="B123" s="35"/>
      <c r="C123" s="3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3"/>
      <c r="P123" s="3"/>
      <c r="Q123" s="67"/>
      <c r="R123" s="3"/>
      <c r="S123" s="3"/>
      <c r="T123" s="3"/>
      <c r="U123" s="3"/>
      <c r="V123" s="4"/>
      <c r="W123" s="5"/>
      <c r="X123" s="5"/>
      <c r="Y123" s="6"/>
      <c r="Z123" s="4"/>
      <c r="AA123" s="6"/>
    </row>
    <row r="124" spans="1:27" ht="13.5" customHeight="1" hidden="1">
      <c r="A124" s="65"/>
      <c r="B124" s="35"/>
      <c r="C124" s="3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3"/>
      <c r="P124" s="3"/>
      <c r="Q124" s="67"/>
      <c r="R124" s="3"/>
      <c r="S124" s="3"/>
      <c r="T124" s="3"/>
      <c r="U124" s="3"/>
      <c r="V124" s="4"/>
      <c r="W124" s="5"/>
      <c r="X124" s="5"/>
      <c r="Y124" s="6"/>
      <c r="Z124" s="4"/>
      <c r="AA124" s="6"/>
    </row>
    <row r="125" spans="1:27" ht="13.5" customHeight="1" hidden="1">
      <c r="A125" s="65"/>
      <c r="B125" s="35"/>
      <c r="C125" s="3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3"/>
      <c r="P125" s="3"/>
      <c r="Q125" s="67"/>
      <c r="R125" s="3"/>
      <c r="S125" s="3"/>
      <c r="T125" s="3"/>
      <c r="U125" s="3"/>
      <c r="V125" s="4"/>
      <c r="W125" s="5"/>
      <c r="X125" s="5"/>
      <c r="Y125" s="6"/>
      <c r="Z125" s="4"/>
      <c r="AA125" s="6"/>
    </row>
    <row r="126" spans="1:27" ht="13.5" customHeight="1" hidden="1">
      <c r="A126" s="65"/>
      <c r="B126" s="35"/>
      <c r="C126" s="3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3"/>
      <c r="P126" s="3"/>
      <c r="Q126" s="67"/>
      <c r="R126" s="3"/>
      <c r="S126" s="3"/>
      <c r="T126" s="3"/>
      <c r="U126" s="3"/>
      <c r="V126" s="4"/>
      <c r="W126" s="5"/>
      <c r="X126" s="5"/>
      <c r="Y126" s="6"/>
      <c r="Z126" s="4"/>
      <c r="AA126" s="6"/>
    </row>
    <row r="127" spans="1:27" ht="13.5">
      <c r="A127" s="65" t="s">
        <v>242</v>
      </c>
      <c r="B127" s="331" t="str">
        <f>IF(AG14=2,A14,IF(AG16=2,A16,IF(AG18=2,A18,IF(AG20=2,A20,""))))</f>
        <v>7</v>
      </c>
      <c r="C127" s="331"/>
      <c r="D127" s="328" t="str">
        <f>IF(AG14=2,B14,IF(AG16=2,B16,IF(AG18=2,B18,IF(AG20=2,B20,""))))</f>
        <v>ジェイソンズＤ・Ｂ・Ｔ</v>
      </c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258">
        <f>IF(AG14=2,AD14,IF(AG16=2,AD16,IF(AG18=2,AD18,IF(AG20=2,AD20,""))))</f>
        <v>25</v>
      </c>
      <c r="P127" s="258"/>
      <c r="Q127" s="67" t="s">
        <v>6</v>
      </c>
      <c r="R127" s="258">
        <f>IF(AG14=2,AF14,IF(AG16=2,AF16,IF(AG18=2,AF18,IF(AG20=2,AF20,""))))</f>
        <v>24</v>
      </c>
      <c r="S127" s="258"/>
      <c r="T127" s="258">
        <f>IF(AG14=2,AC14,IF(AG16=2,AC16,IF(AG18=2,AC18,IF(AG20=2,AC20,""))))</f>
        <v>4</v>
      </c>
      <c r="U127" s="258"/>
      <c r="V127" s="233">
        <f>O127*100+(36-R127)+T127*100</f>
        <v>2912</v>
      </c>
      <c r="W127" s="234"/>
      <c r="X127" s="234"/>
      <c r="Y127" s="235"/>
      <c r="Z127" s="233">
        <f>RANK(V127,V117:Y167,0)</f>
        <v>2</v>
      </c>
      <c r="AA127" s="235"/>
    </row>
    <row r="128" spans="1:27" ht="8.25" customHeight="1" hidden="1">
      <c r="A128" s="65"/>
      <c r="B128" s="35"/>
      <c r="C128" s="3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3"/>
      <c r="P128" s="3"/>
      <c r="Q128" s="67"/>
      <c r="R128" s="3"/>
      <c r="S128" s="3"/>
      <c r="T128" s="3"/>
      <c r="U128" s="3"/>
      <c r="V128" s="4"/>
      <c r="W128" s="5"/>
      <c r="X128" s="5"/>
      <c r="Y128" s="6"/>
      <c r="Z128" s="4"/>
      <c r="AA128" s="6"/>
    </row>
    <row r="129" spans="1:27" ht="8.25" customHeight="1" hidden="1">
      <c r="A129" s="65"/>
      <c r="B129" s="35"/>
      <c r="C129" s="3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3"/>
      <c r="P129" s="3"/>
      <c r="Q129" s="67"/>
      <c r="R129" s="3"/>
      <c r="S129" s="3"/>
      <c r="T129" s="3"/>
      <c r="U129" s="3"/>
      <c r="V129" s="4"/>
      <c r="W129" s="5"/>
      <c r="X129" s="5"/>
      <c r="Y129" s="6"/>
      <c r="Z129" s="4"/>
      <c r="AA129" s="6"/>
    </row>
    <row r="130" spans="1:27" ht="8.25" customHeight="1" hidden="1">
      <c r="A130" s="65"/>
      <c r="B130" s="35"/>
      <c r="C130" s="3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3"/>
      <c r="P130" s="3"/>
      <c r="Q130" s="67"/>
      <c r="R130" s="3"/>
      <c r="S130" s="3"/>
      <c r="T130" s="3"/>
      <c r="U130" s="3"/>
      <c r="V130" s="4"/>
      <c r="W130" s="5"/>
      <c r="X130" s="5"/>
      <c r="Y130" s="6"/>
      <c r="Z130" s="4"/>
      <c r="AA130" s="6"/>
    </row>
    <row r="131" spans="1:27" ht="8.25" customHeight="1" hidden="1">
      <c r="A131" s="65"/>
      <c r="B131" s="35"/>
      <c r="C131" s="3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3"/>
      <c r="P131" s="3"/>
      <c r="Q131" s="67"/>
      <c r="R131" s="3"/>
      <c r="S131" s="3"/>
      <c r="T131" s="3"/>
      <c r="U131" s="3"/>
      <c r="V131" s="4"/>
      <c r="W131" s="5"/>
      <c r="X131" s="5"/>
      <c r="Y131" s="6"/>
      <c r="Z131" s="4"/>
      <c r="AA131" s="6"/>
    </row>
    <row r="132" spans="1:27" ht="8.25" customHeight="1" hidden="1">
      <c r="A132" s="65"/>
      <c r="B132" s="35"/>
      <c r="C132" s="3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3"/>
      <c r="P132" s="3"/>
      <c r="Q132" s="67"/>
      <c r="R132" s="3"/>
      <c r="S132" s="3"/>
      <c r="T132" s="3"/>
      <c r="U132" s="3"/>
      <c r="V132" s="4"/>
      <c r="W132" s="5"/>
      <c r="X132" s="5"/>
      <c r="Y132" s="6"/>
      <c r="Z132" s="4"/>
      <c r="AA132" s="6"/>
    </row>
    <row r="133" spans="1:27" ht="8.25" customHeight="1" hidden="1">
      <c r="A133" s="65"/>
      <c r="B133" s="35"/>
      <c r="C133" s="3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3"/>
      <c r="P133" s="3"/>
      <c r="Q133" s="67"/>
      <c r="R133" s="3"/>
      <c r="S133" s="3"/>
      <c r="T133" s="3"/>
      <c r="U133" s="3"/>
      <c r="V133" s="4"/>
      <c r="W133" s="5"/>
      <c r="X133" s="5"/>
      <c r="Y133" s="6"/>
      <c r="Z133" s="4"/>
      <c r="AA133" s="6"/>
    </row>
    <row r="134" spans="1:27" ht="8.25" customHeight="1" hidden="1">
      <c r="A134" s="65"/>
      <c r="B134" s="35"/>
      <c r="C134" s="3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3"/>
      <c r="P134" s="3"/>
      <c r="Q134" s="67"/>
      <c r="R134" s="3"/>
      <c r="S134" s="3"/>
      <c r="T134" s="3"/>
      <c r="U134" s="3"/>
      <c r="V134" s="4"/>
      <c r="W134" s="5"/>
      <c r="X134" s="5"/>
      <c r="Y134" s="6"/>
      <c r="Z134" s="4"/>
      <c r="AA134" s="6"/>
    </row>
    <row r="135" spans="1:27" ht="8.25" customHeight="1" hidden="1">
      <c r="A135" s="65"/>
      <c r="B135" s="35"/>
      <c r="C135" s="3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3"/>
      <c r="P135" s="3"/>
      <c r="Q135" s="67"/>
      <c r="R135" s="3"/>
      <c r="S135" s="3"/>
      <c r="T135" s="3"/>
      <c r="U135" s="3"/>
      <c r="V135" s="4"/>
      <c r="W135" s="5"/>
      <c r="X135" s="5"/>
      <c r="Y135" s="6"/>
      <c r="Z135" s="4"/>
      <c r="AA135" s="6"/>
    </row>
    <row r="136" spans="1:27" ht="8.25" customHeight="1" hidden="1">
      <c r="A136" s="65"/>
      <c r="B136" s="35"/>
      <c r="C136" s="3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3"/>
      <c r="P136" s="3"/>
      <c r="Q136" s="67"/>
      <c r="R136" s="3"/>
      <c r="S136" s="3"/>
      <c r="T136" s="3"/>
      <c r="U136" s="3"/>
      <c r="V136" s="4"/>
      <c r="W136" s="5"/>
      <c r="X136" s="5"/>
      <c r="Y136" s="6"/>
      <c r="Z136" s="4"/>
      <c r="AA136" s="6"/>
    </row>
    <row r="137" spans="1:27" ht="13.5">
      <c r="A137" s="65" t="s">
        <v>243</v>
      </c>
      <c r="B137" s="331" t="str">
        <f>IF(AG24=2,A24,IF(AG26=2,A26,IF(AG28=2,A28,IF(AG30=2,A30,""))))</f>
        <v>12</v>
      </c>
      <c r="C137" s="331"/>
      <c r="D137" s="328" t="str">
        <f>IF(AG24=2,B24,IF(AG26=2,B26,IF(AG28=2,B28,IF(AG30=2,B30,""))))</f>
        <v>館ジャングルー</v>
      </c>
      <c r="E137" s="328"/>
      <c r="F137" s="328"/>
      <c r="G137" s="328"/>
      <c r="H137" s="328"/>
      <c r="I137" s="328"/>
      <c r="J137" s="328"/>
      <c r="K137" s="328"/>
      <c r="L137" s="328"/>
      <c r="M137" s="328"/>
      <c r="N137" s="328"/>
      <c r="O137" s="258">
        <f>IF(AG24=2,AD24,IF(AG26=2,AD26,IF(AG28=2,AD28,IF(AG30=2,AD30,""))))</f>
        <v>19</v>
      </c>
      <c r="P137" s="258"/>
      <c r="Q137" s="67" t="s">
        <v>6</v>
      </c>
      <c r="R137" s="258">
        <f>IF(AG24=2,AF24,IF(AG26=2,AF26,IF(AG28=2,AF28,IF(AG30=2,AF30,""))))</f>
        <v>15</v>
      </c>
      <c r="S137" s="258"/>
      <c r="T137" s="258">
        <f>IF(AG24=2,AC24,IF(AG26=2,AC26,IF(AG28=2,AC28,IF(AG30=2,AC30,""))))</f>
        <v>4</v>
      </c>
      <c r="U137" s="258"/>
      <c r="V137" s="233">
        <f>O137*100+(36-R137)+T137*100</f>
        <v>2321</v>
      </c>
      <c r="W137" s="234"/>
      <c r="X137" s="234"/>
      <c r="Y137" s="235"/>
      <c r="Z137" s="233">
        <f>RANK(V137,V117:Y167,0)</f>
        <v>6</v>
      </c>
      <c r="AA137" s="235"/>
    </row>
    <row r="138" spans="1:27" ht="13.5" customHeight="1" hidden="1">
      <c r="A138" s="65"/>
      <c r="B138" s="35"/>
      <c r="C138" s="3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3"/>
      <c r="P138" s="3"/>
      <c r="Q138" s="67"/>
      <c r="R138" s="3"/>
      <c r="S138" s="3"/>
      <c r="T138" s="3"/>
      <c r="U138" s="3"/>
      <c r="V138" s="4"/>
      <c r="W138" s="5"/>
      <c r="X138" s="5"/>
      <c r="Y138" s="6"/>
      <c r="Z138" s="4"/>
      <c r="AA138" s="6"/>
    </row>
    <row r="139" spans="1:27" ht="13.5" customHeight="1" hidden="1">
      <c r="A139" s="65"/>
      <c r="B139" s="35"/>
      <c r="C139" s="3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3"/>
      <c r="P139" s="3"/>
      <c r="Q139" s="67"/>
      <c r="R139" s="3"/>
      <c r="S139" s="3"/>
      <c r="T139" s="3"/>
      <c r="U139" s="3"/>
      <c r="V139" s="4"/>
      <c r="W139" s="5"/>
      <c r="X139" s="5"/>
      <c r="Y139" s="6"/>
      <c r="Z139" s="4"/>
      <c r="AA139" s="6"/>
    </row>
    <row r="140" spans="1:27" ht="13.5" customHeight="1" hidden="1">
      <c r="A140" s="65"/>
      <c r="B140" s="35"/>
      <c r="C140" s="3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3"/>
      <c r="P140" s="3"/>
      <c r="Q140" s="67"/>
      <c r="R140" s="3"/>
      <c r="S140" s="3"/>
      <c r="T140" s="3"/>
      <c r="U140" s="3"/>
      <c r="V140" s="4"/>
      <c r="W140" s="5"/>
      <c r="X140" s="5"/>
      <c r="Y140" s="6"/>
      <c r="Z140" s="4"/>
      <c r="AA140" s="6"/>
    </row>
    <row r="141" spans="1:27" ht="13.5" customHeight="1" hidden="1">
      <c r="A141" s="65"/>
      <c r="B141" s="35"/>
      <c r="C141" s="3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3"/>
      <c r="P141" s="3"/>
      <c r="Q141" s="67"/>
      <c r="R141" s="3"/>
      <c r="S141" s="3"/>
      <c r="T141" s="3"/>
      <c r="U141" s="3"/>
      <c r="V141" s="4"/>
      <c r="W141" s="5"/>
      <c r="X141" s="5"/>
      <c r="Y141" s="6"/>
      <c r="Z141" s="4"/>
      <c r="AA141" s="6"/>
    </row>
    <row r="142" spans="1:27" ht="13.5" customHeight="1" hidden="1">
      <c r="A142" s="65"/>
      <c r="B142" s="35"/>
      <c r="C142" s="3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3"/>
      <c r="P142" s="3"/>
      <c r="Q142" s="67"/>
      <c r="R142" s="3"/>
      <c r="S142" s="3"/>
      <c r="T142" s="3"/>
      <c r="U142" s="3"/>
      <c r="V142" s="4"/>
      <c r="W142" s="5"/>
      <c r="X142" s="5"/>
      <c r="Y142" s="6"/>
      <c r="Z142" s="4"/>
      <c r="AA142" s="6"/>
    </row>
    <row r="143" spans="1:27" ht="13.5" customHeight="1" hidden="1">
      <c r="A143" s="65"/>
      <c r="B143" s="35"/>
      <c r="C143" s="3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3"/>
      <c r="P143" s="3"/>
      <c r="Q143" s="67"/>
      <c r="R143" s="3"/>
      <c r="S143" s="3"/>
      <c r="T143" s="3"/>
      <c r="U143" s="3"/>
      <c r="V143" s="4"/>
      <c r="W143" s="5"/>
      <c r="X143" s="5"/>
      <c r="Y143" s="6"/>
      <c r="Z143" s="4"/>
      <c r="AA143" s="6"/>
    </row>
    <row r="144" spans="1:27" ht="13.5" customHeight="1" hidden="1">
      <c r="A144" s="65"/>
      <c r="B144" s="35"/>
      <c r="C144" s="3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3"/>
      <c r="P144" s="3"/>
      <c r="Q144" s="67"/>
      <c r="R144" s="3"/>
      <c r="S144" s="3"/>
      <c r="T144" s="3"/>
      <c r="U144" s="3"/>
      <c r="V144" s="4"/>
      <c r="W144" s="5"/>
      <c r="X144" s="5"/>
      <c r="Y144" s="6"/>
      <c r="Z144" s="4"/>
      <c r="AA144" s="6"/>
    </row>
    <row r="145" spans="1:27" ht="13.5" customHeight="1" hidden="1">
      <c r="A145" s="65"/>
      <c r="B145" s="35"/>
      <c r="C145" s="3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3"/>
      <c r="P145" s="3"/>
      <c r="Q145" s="67"/>
      <c r="R145" s="3"/>
      <c r="S145" s="3"/>
      <c r="T145" s="3"/>
      <c r="U145" s="3"/>
      <c r="V145" s="4"/>
      <c r="W145" s="5"/>
      <c r="X145" s="5"/>
      <c r="Y145" s="6"/>
      <c r="Z145" s="4"/>
      <c r="AA145" s="6"/>
    </row>
    <row r="146" spans="1:27" ht="13.5" customHeight="1" hidden="1">
      <c r="A146" s="65"/>
      <c r="B146" s="35"/>
      <c r="C146" s="3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3"/>
      <c r="P146" s="3"/>
      <c r="Q146" s="67"/>
      <c r="R146" s="3"/>
      <c r="S146" s="3"/>
      <c r="T146" s="3"/>
      <c r="U146" s="3"/>
      <c r="V146" s="4"/>
      <c r="W146" s="5"/>
      <c r="X146" s="5"/>
      <c r="Y146" s="6"/>
      <c r="Z146" s="4"/>
      <c r="AA146" s="6"/>
    </row>
    <row r="147" spans="1:27" ht="13.5">
      <c r="A147" s="65" t="s">
        <v>244</v>
      </c>
      <c r="B147" s="331" t="str">
        <f>IF(AG34=2,A34,IF(AG36=2,A36,IF(AG38=2,A38,IF(AG40=2,A40,""))))</f>
        <v>14</v>
      </c>
      <c r="C147" s="331"/>
      <c r="D147" s="328" t="str">
        <f>IF(AG34=2,B34,IF(AG36=2,B36,IF(AG38=2,B38,IF(AG40=2,B40,""))))</f>
        <v>笹岡ビクトリー</v>
      </c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258">
        <f>IF(AG34=2,AD34,IF(AG36=2,AD36,IF(AG38=2,AD38,IF(AG40=2,AD40,""))))</f>
        <v>24</v>
      </c>
      <c r="P147" s="258"/>
      <c r="Q147" s="67" t="s">
        <v>6</v>
      </c>
      <c r="R147" s="258">
        <f>IF(AG34=2,AF34,IF(AG36=2,AF36,IF(AG38=2,AF38,IF(AG40=2,AF40,""))))</f>
        <v>25</v>
      </c>
      <c r="S147" s="258"/>
      <c r="T147" s="258">
        <f>IF(AG34=2,AC34,IF(AG36=2,AC36,IF(AG38=2,AC38,IF(AG40=2,AC40,""))))</f>
        <v>4</v>
      </c>
      <c r="U147" s="258"/>
      <c r="V147" s="233">
        <f>O147*100+(36-R147)+T147*100</f>
        <v>2811</v>
      </c>
      <c r="W147" s="234"/>
      <c r="X147" s="234"/>
      <c r="Y147" s="235"/>
      <c r="Z147" s="233">
        <f>RANK(V147,V117:Y167,0)</f>
        <v>3</v>
      </c>
      <c r="AA147" s="235"/>
    </row>
    <row r="148" spans="1:27" ht="13.5" customHeight="1" hidden="1">
      <c r="A148" s="65"/>
      <c r="B148" s="35"/>
      <c r="C148" s="36"/>
      <c r="D148" s="68"/>
      <c r="E148" s="64"/>
      <c r="F148" s="64"/>
      <c r="G148" s="64"/>
      <c r="H148" s="64"/>
      <c r="I148" s="64"/>
      <c r="J148" s="64"/>
      <c r="K148" s="64"/>
      <c r="L148" s="64"/>
      <c r="M148" s="64"/>
      <c r="N148" s="69"/>
      <c r="O148" s="3"/>
      <c r="P148" s="3"/>
      <c r="Q148" s="67"/>
      <c r="R148" s="3"/>
      <c r="S148" s="3"/>
      <c r="T148" s="3"/>
      <c r="U148" s="3"/>
      <c r="V148" s="4"/>
      <c r="W148" s="5"/>
      <c r="X148" s="5"/>
      <c r="Y148" s="6"/>
      <c r="Z148" s="4"/>
      <c r="AA148" s="6"/>
    </row>
    <row r="149" spans="1:27" ht="13.5" customHeight="1" hidden="1">
      <c r="A149" s="65"/>
      <c r="B149" s="35"/>
      <c r="C149" s="36"/>
      <c r="D149" s="68"/>
      <c r="E149" s="64"/>
      <c r="F149" s="64"/>
      <c r="G149" s="64"/>
      <c r="H149" s="64"/>
      <c r="I149" s="64"/>
      <c r="J149" s="64"/>
      <c r="K149" s="64"/>
      <c r="L149" s="64"/>
      <c r="M149" s="64"/>
      <c r="N149" s="69"/>
      <c r="O149" s="3"/>
      <c r="P149" s="3"/>
      <c r="Q149" s="67"/>
      <c r="R149" s="3"/>
      <c r="S149" s="3"/>
      <c r="T149" s="3"/>
      <c r="U149" s="3"/>
      <c r="V149" s="4"/>
      <c r="W149" s="5"/>
      <c r="X149" s="5"/>
      <c r="Y149" s="6"/>
      <c r="Z149" s="4"/>
      <c r="AA149" s="6"/>
    </row>
    <row r="150" spans="1:27" ht="13.5" customHeight="1" hidden="1">
      <c r="A150" s="65"/>
      <c r="B150" s="35"/>
      <c r="C150" s="36"/>
      <c r="D150" s="68"/>
      <c r="E150" s="64"/>
      <c r="F150" s="64"/>
      <c r="G150" s="64"/>
      <c r="H150" s="64"/>
      <c r="I150" s="64"/>
      <c r="J150" s="64"/>
      <c r="K150" s="64"/>
      <c r="L150" s="64"/>
      <c r="M150" s="64"/>
      <c r="N150" s="69"/>
      <c r="O150" s="3"/>
      <c r="P150" s="3"/>
      <c r="Q150" s="67"/>
      <c r="R150" s="3"/>
      <c r="S150" s="3"/>
      <c r="T150" s="3"/>
      <c r="U150" s="3"/>
      <c r="V150" s="4"/>
      <c r="W150" s="5"/>
      <c r="X150" s="5"/>
      <c r="Y150" s="6"/>
      <c r="Z150" s="4"/>
      <c r="AA150" s="6"/>
    </row>
    <row r="151" spans="1:27" ht="13.5" customHeight="1" hidden="1">
      <c r="A151" s="65"/>
      <c r="B151" s="35"/>
      <c r="C151" s="36"/>
      <c r="D151" s="68"/>
      <c r="E151" s="64"/>
      <c r="F151" s="64"/>
      <c r="G151" s="64"/>
      <c r="H151" s="64"/>
      <c r="I151" s="64"/>
      <c r="J151" s="64"/>
      <c r="K151" s="64"/>
      <c r="L151" s="64"/>
      <c r="M151" s="64"/>
      <c r="N151" s="69"/>
      <c r="O151" s="3"/>
      <c r="P151" s="3"/>
      <c r="Q151" s="67"/>
      <c r="R151" s="3"/>
      <c r="S151" s="3"/>
      <c r="T151" s="3"/>
      <c r="U151" s="3"/>
      <c r="V151" s="4"/>
      <c r="W151" s="5"/>
      <c r="X151" s="5"/>
      <c r="Y151" s="6"/>
      <c r="Z151" s="4"/>
      <c r="AA151" s="6"/>
    </row>
    <row r="152" spans="1:27" ht="13.5" customHeight="1" hidden="1">
      <c r="A152" s="65"/>
      <c r="B152" s="35"/>
      <c r="C152" s="36"/>
      <c r="D152" s="68"/>
      <c r="E152" s="64"/>
      <c r="F152" s="64"/>
      <c r="G152" s="64"/>
      <c r="H152" s="64"/>
      <c r="I152" s="64"/>
      <c r="J152" s="64"/>
      <c r="K152" s="64"/>
      <c r="L152" s="64"/>
      <c r="M152" s="64"/>
      <c r="N152" s="69"/>
      <c r="O152" s="3"/>
      <c r="P152" s="3"/>
      <c r="Q152" s="67"/>
      <c r="R152" s="3"/>
      <c r="S152" s="3"/>
      <c r="T152" s="3"/>
      <c r="U152" s="3"/>
      <c r="V152" s="4"/>
      <c r="W152" s="5"/>
      <c r="X152" s="5"/>
      <c r="Y152" s="6"/>
      <c r="Z152" s="4"/>
      <c r="AA152" s="6"/>
    </row>
    <row r="153" spans="1:27" ht="13.5" customHeight="1" hidden="1">
      <c r="A153" s="65"/>
      <c r="B153" s="35"/>
      <c r="C153" s="36"/>
      <c r="D153" s="68"/>
      <c r="E153" s="64"/>
      <c r="F153" s="64"/>
      <c r="G153" s="64"/>
      <c r="H153" s="64"/>
      <c r="I153" s="64"/>
      <c r="J153" s="64"/>
      <c r="K153" s="64"/>
      <c r="L153" s="64"/>
      <c r="M153" s="64"/>
      <c r="N153" s="69"/>
      <c r="O153" s="3"/>
      <c r="P153" s="3"/>
      <c r="Q153" s="67"/>
      <c r="R153" s="3"/>
      <c r="S153" s="3"/>
      <c r="T153" s="3"/>
      <c r="U153" s="3"/>
      <c r="V153" s="4"/>
      <c r="W153" s="5"/>
      <c r="X153" s="5"/>
      <c r="Y153" s="6"/>
      <c r="Z153" s="4"/>
      <c r="AA153" s="6"/>
    </row>
    <row r="154" spans="1:27" ht="13.5" customHeight="1" hidden="1">
      <c r="A154" s="65"/>
      <c r="B154" s="35"/>
      <c r="C154" s="36"/>
      <c r="D154" s="68"/>
      <c r="E154" s="64"/>
      <c r="F154" s="64"/>
      <c r="G154" s="64"/>
      <c r="H154" s="64"/>
      <c r="I154" s="64"/>
      <c r="J154" s="64"/>
      <c r="K154" s="64"/>
      <c r="L154" s="64"/>
      <c r="M154" s="64"/>
      <c r="N154" s="69"/>
      <c r="O154" s="3"/>
      <c r="P154" s="3"/>
      <c r="Q154" s="67"/>
      <c r="R154" s="3"/>
      <c r="S154" s="3"/>
      <c r="T154" s="3"/>
      <c r="U154" s="3"/>
      <c r="V154" s="4"/>
      <c r="W154" s="5"/>
      <c r="X154" s="5"/>
      <c r="Y154" s="6"/>
      <c r="Z154" s="4"/>
      <c r="AA154" s="6"/>
    </row>
    <row r="155" spans="1:27" ht="13.5" customHeight="1" hidden="1">
      <c r="A155" s="65"/>
      <c r="B155" s="35"/>
      <c r="C155" s="36"/>
      <c r="D155" s="68"/>
      <c r="E155" s="64"/>
      <c r="F155" s="64"/>
      <c r="G155" s="64"/>
      <c r="H155" s="64"/>
      <c r="I155" s="64"/>
      <c r="J155" s="64"/>
      <c r="K155" s="64"/>
      <c r="L155" s="64"/>
      <c r="M155" s="64"/>
      <c r="N155" s="69"/>
      <c r="O155" s="3"/>
      <c r="P155" s="3"/>
      <c r="Q155" s="67"/>
      <c r="R155" s="3"/>
      <c r="S155" s="3"/>
      <c r="T155" s="3"/>
      <c r="U155" s="3"/>
      <c r="V155" s="4"/>
      <c r="W155" s="5"/>
      <c r="X155" s="5"/>
      <c r="Y155" s="6"/>
      <c r="Z155" s="4"/>
      <c r="AA155" s="6"/>
    </row>
    <row r="156" spans="1:27" ht="13.5" customHeight="1" hidden="1">
      <c r="A156" s="65"/>
      <c r="B156" s="35"/>
      <c r="C156" s="36"/>
      <c r="D156" s="68"/>
      <c r="E156" s="64"/>
      <c r="F156" s="64"/>
      <c r="G156" s="64"/>
      <c r="H156" s="64"/>
      <c r="I156" s="64"/>
      <c r="J156" s="64"/>
      <c r="K156" s="64"/>
      <c r="L156" s="64"/>
      <c r="M156" s="64"/>
      <c r="N156" s="69"/>
      <c r="O156" s="3"/>
      <c r="P156" s="3"/>
      <c r="Q156" s="67"/>
      <c r="R156" s="3"/>
      <c r="S156" s="3"/>
      <c r="T156" s="3"/>
      <c r="U156" s="3"/>
      <c r="V156" s="4"/>
      <c r="W156" s="5"/>
      <c r="X156" s="5"/>
      <c r="Y156" s="6"/>
      <c r="Z156" s="4"/>
      <c r="AA156" s="6"/>
    </row>
    <row r="157" spans="1:27" ht="13.5">
      <c r="A157" s="65" t="s">
        <v>245</v>
      </c>
      <c r="B157" s="331" t="str">
        <f>IF(AG44=2,A44,IF(AG46=2,A46,IF(AG48=2,A48,IF(AG50=2,A50,""))))</f>
        <v>18</v>
      </c>
      <c r="C157" s="331"/>
      <c r="D157" s="328" t="str">
        <f>IF(AG44=2,B44,IF(AG46=2,B46,IF(AG48=2,B48,IF(AG50=2,B50,""))))</f>
        <v>ブルースターキング</v>
      </c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258">
        <f>IF(AG44=2,AD44,IF(AG46=2,AD46,IF(AG48=2,AD48,IF(AG50=2,AD50,""))))</f>
        <v>24</v>
      </c>
      <c r="P157" s="258"/>
      <c r="Q157" s="67" t="s">
        <v>6</v>
      </c>
      <c r="R157" s="258">
        <f>IF(AG44=2,AF44,IF(AG46=2,AF46,IF(AG48=2,AF48,IF(AG50=2,AF50,""))))</f>
        <v>28</v>
      </c>
      <c r="S157" s="258"/>
      <c r="T157" s="258">
        <f>IF(AG44=2,AC44,IF(AG46=2,AC46,IF(AG48=2,AC48,IF(AG50=2,AC50,""))))</f>
        <v>2</v>
      </c>
      <c r="U157" s="258"/>
      <c r="V157" s="233">
        <f>O157*100+(36-R157)+T157*100</f>
        <v>2608</v>
      </c>
      <c r="W157" s="234"/>
      <c r="X157" s="234"/>
      <c r="Y157" s="235"/>
      <c r="Z157" s="233">
        <v>4</v>
      </c>
      <c r="AA157" s="235"/>
    </row>
    <row r="158" spans="1:27" ht="13.5" customHeight="1" hidden="1">
      <c r="A158" s="65"/>
      <c r="B158" s="35"/>
      <c r="C158" s="36"/>
      <c r="D158" s="68"/>
      <c r="E158" s="64"/>
      <c r="F158" s="64"/>
      <c r="G158" s="64"/>
      <c r="H158" s="64"/>
      <c r="I158" s="64"/>
      <c r="J158" s="64"/>
      <c r="K158" s="64"/>
      <c r="L158" s="64"/>
      <c r="M158" s="64"/>
      <c r="N158" s="69"/>
      <c r="O158" s="3"/>
      <c r="P158" s="3"/>
      <c r="Q158" s="67"/>
      <c r="R158" s="3"/>
      <c r="S158" s="3"/>
      <c r="T158" s="3"/>
      <c r="U158" s="3"/>
      <c r="V158" s="4"/>
      <c r="W158" s="5"/>
      <c r="X158" s="5"/>
      <c r="Y158" s="6"/>
      <c r="Z158" s="4"/>
      <c r="AA158" s="6"/>
    </row>
    <row r="159" spans="1:27" ht="13.5" customHeight="1" hidden="1">
      <c r="A159" s="65"/>
      <c r="B159" s="35"/>
      <c r="C159" s="36"/>
      <c r="D159" s="68"/>
      <c r="E159" s="64"/>
      <c r="F159" s="64"/>
      <c r="G159" s="64"/>
      <c r="H159" s="64"/>
      <c r="I159" s="64"/>
      <c r="J159" s="64"/>
      <c r="K159" s="64"/>
      <c r="L159" s="64"/>
      <c r="M159" s="64"/>
      <c r="N159" s="69"/>
      <c r="O159" s="3"/>
      <c r="P159" s="3"/>
      <c r="Q159" s="67"/>
      <c r="R159" s="3"/>
      <c r="S159" s="3"/>
      <c r="T159" s="3"/>
      <c r="U159" s="3"/>
      <c r="V159" s="4"/>
      <c r="W159" s="5"/>
      <c r="X159" s="5"/>
      <c r="Y159" s="6"/>
      <c r="Z159" s="4"/>
      <c r="AA159" s="6"/>
    </row>
    <row r="160" spans="1:27" ht="13.5" customHeight="1" hidden="1">
      <c r="A160" s="65"/>
      <c r="B160" s="35"/>
      <c r="C160" s="36"/>
      <c r="D160" s="68"/>
      <c r="E160" s="64"/>
      <c r="F160" s="64"/>
      <c r="G160" s="64"/>
      <c r="H160" s="64"/>
      <c r="I160" s="64"/>
      <c r="J160" s="64"/>
      <c r="K160" s="64"/>
      <c r="L160" s="64"/>
      <c r="M160" s="64"/>
      <c r="N160" s="69"/>
      <c r="O160" s="3"/>
      <c r="P160" s="3"/>
      <c r="Q160" s="67"/>
      <c r="R160" s="3"/>
      <c r="S160" s="3"/>
      <c r="T160" s="3"/>
      <c r="U160" s="3"/>
      <c r="V160" s="4"/>
      <c r="W160" s="5"/>
      <c r="X160" s="5"/>
      <c r="Y160" s="6"/>
      <c r="Z160" s="4"/>
      <c r="AA160" s="6"/>
    </row>
    <row r="161" spans="1:27" ht="13.5" customHeight="1" hidden="1">
      <c r="A161" s="65"/>
      <c r="B161" s="35"/>
      <c r="C161" s="36"/>
      <c r="D161" s="68"/>
      <c r="E161" s="64"/>
      <c r="F161" s="64"/>
      <c r="G161" s="64"/>
      <c r="H161" s="64"/>
      <c r="I161" s="64"/>
      <c r="J161" s="64"/>
      <c r="K161" s="64"/>
      <c r="L161" s="64"/>
      <c r="M161" s="64"/>
      <c r="N161" s="69"/>
      <c r="O161" s="3"/>
      <c r="P161" s="3"/>
      <c r="Q161" s="67"/>
      <c r="R161" s="3"/>
      <c r="S161" s="3"/>
      <c r="T161" s="3"/>
      <c r="U161" s="3"/>
      <c r="V161" s="4"/>
      <c r="W161" s="5"/>
      <c r="X161" s="5"/>
      <c r="Y161" s="6"/>
      <c r="Z161" s="4"/>
      <c r="AA161" s="6"/>
    </row>
    <row r="162" spans="1:27" ht="13.5" customHeight="1" hidden="1">
      <c r="A162" s="65"/>
      <c r="B162" s="35"/>
      <c r="C162" s="36"/>
      <c r="D162" s="68"/>
      <c r="E162" s="64"/>
      <c r="F162" s="64"/>
      <c r="G162" s="64"/>
      <c r="H162" s="64"/>
      <c r="I162" s="64"/>
      <c r="J162" s="64"/>
      <c r="K162" s="64"/>
      <c r="L162" s="64"/>
      <c r="M162" s="64"/>
      <c r="N162" s="69"/>
      <c r="O162" s="3"/>
      <c r="P162" s="3"/>
      <c r="Q162" s="67"/>
      <c r="R162" s="3"/>
      <c r="S162" s="3"/>
      <c r="T162" s="3"/>
      <c r="U162" s="3"/>
      <c r="V162" s="4"/>
      <c r="W162" s="5"/>
      <c r="X162" s="5"/>
      <c r="Y162" s="6"/>
      <c r="Z162" s="4"/>
      <c r="AA162" s="6"/>
    </row>
    <row r="163" spans="1:27" ht="13.5" customHeight="1" hidden="1">
      <c r="A163" s="65"/>
      <c r="B163" s="35"/>
      <c r="C163" s="36"/>
      <c r="D163" s="68"/>
      <c r="E163" s="64"/>
      <c r="F163" s="64"/>
      <c r="G163" s="64"/>
      <c r="H163" s="64"/>
      <c r="I163" s="64"/>
      <c r="J163" s="64"/>
      <c r="K163" s="64"/>
      <c r="L163" s="64"/>
      <c r="M163" s="64"/>
      <c r="N163" s="69"/>
      <c r="O163" s="3"/>
      <c r="P163" s="3"/>
      <c r="Q163" s="67"/>
      <c r="R163" s="3"/>
      <c r="S163" s="3"/>
      <c r="T163" s="3"/>
      <c r="U163" s="3"/>
      <c r="V163" s="4"/>
      <c r="W163" s="5"/>
      <c r="X163" s="5"/>
      <c r="Y163" s="6"/>
      <c r="Z163" s="4"/>
      <c r="AA163" s="6"/>
    </row>
    <row r="164" spans="1:27" ht="13.5" customHeight="1" hidden="1">
      <c r="A164" s="65"/>
      <c r="B164" s="35"/>
      <c r="C164" s="36"/>
      <c r="D164" s="68"/>
      <c r="E164" s="64"/>
      <c r="F164" s="64"/>
      <c r="G164" s="64"/>
      <c r="H164" s="64"/>
      <c r="I164" s="64"/>
      <c r="J164" s="64"/>
      <c r="K164" s="64"/>
      <c r="L164" s="64"/>
      <c r="M164" s="64"/>
      <c r="N164" s="69"/>
      <c r="O164" s="3"/>
      <c r="P164" s="3"/>
      <c r="Q164" s="67"/>
      <c r="R164" s="3"/>
      <c r="S164" s="3"/>
      <c r="T164" s="3"/>
      <c r="U164" s="3"/>
      <c r="V164" s="4"/>
      <c r="W164" s="5"/>
      <c r="X164" s="5"/>
      <c r="Y164" s="6"/>
      <c r="Z164" s="4"/>
      <c r="AA164" s="6"/>
    </row>
    <row r="165" spans="1:27" ht="13.5" customHeight="1" hidden="1">
      <c r="A165" s="65"/>
      <c r="B165" s="35"/>
      <c r="C165" s="36"/>
      <c r="D165" s="68"/>
      <c r="E165" s="64"/>
      <c r="F165" s="64"/>
      <c r="G165" s="64"/>
      <c r="H165" s="64"/>
      <c r="I165" s="64"/>
      <c r="J165" s="64"/>
      <c r="K165" s="64"/>
      <c r="L165" s="64"/>
      <c r="M165" s="64"/>
      <c r="N165" s="69"/>
      <c r="O165" s="3"/>
      <c r="P165" s="3"/>
      <c r="Q165" s="67"/>
      <c r="R165" s="3"/>
      <c r="S165" s="3"/>
      <c r="T165" s="3"/>
      <c r="U165" s="3"/>
      <c r="V165" s="4"/>
      <c r="W165" s="5"/>
      <c r="X165" s="5"/>
      <c r="Y165" s="6"/>
      <c r="Z165" s="4"/>
      <c r="AA165" s="6"/>
    </row>
    <row r="166" spans="1:27" ht="13.5" customHeight="1" hidden="1">
      <c r="A166" s="65"/>
      <c r="B166" s="35"/>
      <c r="C166" s="36"/>
      <c r="D166" s="68"/>
      <c r="E166" s="64"/>
      <c r="F166" s="64"/>
      <c r="G166" s="64"/>
      <c r="H166" s="64"/>
      <c r="I166" s="64"/>
      <c r="J166" s="64"/>
      <c r="K166" s="64"/>
      <c r="L166" s="64"/>
      <c r="M166" s="64"/>
      <c r="N166" s="69"/>
      <c r="O166" s="3"/>
      <c r="P166" s="3"/>
      <c r="Q166" s="67"/>
      <c r="R166" s="3"/>
      <c r="S166" s="3"/>
      <c r="T166" s="3"/>
      <c r="U166" s="3"/>
      <c r="V166" s="4"/>
      <c r="W166" s="5"/>
      <c r="X166" s="5"/>
      <c r="Y166" s="6"/>
      <c r="Z166" s="4"/>
      <c r="AA166" s="6"/>
    </row>
    <row r="167" spans="1:27" ht="13.5">
      <c r="A167" s="65" t="s">
        <v>246</v>
      </c>
      <c r="B167" s="331" t="str">
        <f>IF(AG54=2,A54,IF(AG56=2,A56,IF(AG58=2,A58,IF(AG60=2,A60,""))))</f>
        <v>23</v>
      </c>
      <c r="C167" s="331"/>
      <c r="D167" s="328" t="str">
        <f>IF(AG54=2,B54,IF(AG56=2,B56,IF(AG58=2,B58,IF(AG60=2,B60,""))))</f>
        <v>城西レッドウイングス</v>
      </c>
      <c r="E167" s="328"/>
      <c r="F167" s="328"/>
      <c r="G167" s="328"/>
      <c r="H167" s="328"/>
      <c r="I167" s="328"/>
      <c r="J167" s="328"/>
      <c r="K167" s="328"/>
      <c r="L167" s="328"/>
      <c r="M167" s="328"/>
      <c r="N167" s="328"/>
      <c r="O167" s="258">
        <f>IF(AG54=2,AD54,IF(AG56=2,AD56,IF(AG58=2,AD58,IF(AG60=2,AD60,""))))</f>
        <v>25</v>
      </c>
      <c r="P167" s="258"/>
      <c r="Q167" s="67" t="s">
        <v>6</v>
      </c>
      <c r="R167" s="258">
        <f>IF(AG54=2,AF54,IF(AG56=2,AF56,IF(AG58=2,AF58,IF(AG60=2,AF60,""))))</f>
        <v>23</v>
      </c>
      <c r="S167" s="258"/>
      <c r="T167" s="258">
        <f>IF(AG54=2,AC54,IF(AG56=2,AC56,IF(AG58=2,AC58,IF(AG60=2,AC60,""))))</f>
        <v>4</v>
      </c>
      <c r="U167" s="258"/>
      <c r="V167" s="233">
        <f>O167*100+(36-R167)+T167*100</f>
        <v>2913</v>
      </c>
      <c r="W167" s="234"/>
      <c r="X167" s="234"/>
      <c r="Y167" s="235"/>
      <c r="Z167" s="233">
        <f>RANK(V167,V117:Y167,0)</f>
        <v>1</v>
      </c>
      <c r="AA167" s="235"/>
    </row>
    <row r="168" spans="15:27" ht="13.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.5">
      <c r="A169" s="332" t="s">
        <v>164</v>
      </c>
      <c r="B169" s="332"/>
      <c r="C169" s="332"/>
      <c r="D169" s="332"/>
      <c r="E169" s="332"/>
      <c r="F169" s="332"/>
      <c r="G169" s="332"/>
      <c r="H169" s="332"/>
      <c r="I169" s="332"/>
      <c r="J169" s="332"/>
      <c r="K169" s="332"/>
      <c r="O169" s="333" t="s">
        <v>161</v>
      </c>
      <c r="P169" s="333"/>
      <c r="Q169" s="2"/>
      <c r="R169" s="2" t="s">
        <v>162</v>
      </c>
      <c r="S169" s="2"/>
      <c r="T169" s="330" t="s">
        <v>3</v>
      </c>
      <c r="U169" s="330"/>
      <c r="V169" s="330" t="s">
        <v>150</v>
      </c>
      <c r="W169" s="330"/>
      <c r="X169" s="330"/>
      <c r="Y169" s="330"/>
      <c r="Z169" s="330" t="s">
        <v>4</v>
      </c>
      <c r="AA169" s="330"/>
    </row>
    <row r="170" spans="1:27" ht="13.5">
      <c r="A170" s="65" t="s">
        <v>241</v>
      </c>
      <c r="B170" s="331" t="str">
        <f>IF(AG4=3,A4,IF(AG6=3,A6,IF(AG8=3,A8,IF(AG10=3,A10,""))))</f>
        <v>４</v>
      </c>
      <c r="C170" s="331"/>
      <c r="D170" s="328" t="str">
        <f>IF(AG4=3,B4,IF(AG6=3,B6,IF(AG8=3,B8,IF(AG10=3,B10,""))))</f>
        <v>水戸サンダースＧ</v>
      </c>
      <c r="E170" s="328"/>
      <c r="F170" s="328"/>
      <c r="G170" s="328"/>
      <c r="H170" s="328"/>
      <c r="I170" s="328"/>
      <c r="J170" s="328"/>
      <c r="K170" s="328"/>
      <c r="L170" s="328"/>
      <c r="M170" s="328"/>
      <c r="N170" s="328"/>
      <c r="O170" s="258">
        <f>IF(AG4=3,AD4,IF(AG6=3,AD6,IF(AG8=3,AD8,IF(AG10=3,AD10,""))))</f>
        <v>19</v>
      </c>
      <c r="P170" s="258"/>
      <c r="Q170" s="67" t="s">
        <v>6</v>
      </c>
      <c r="R170" s="258">
        <f>IF(AG4=3,AF4,IF(AG6=3,AF6,IF(AG8=3,AF8,IF(AG10=3,AF10,""))))</f>
        <v>24</v>
      </c>
      <c r="S170" s="258"/>
      <c r="T170" s="258">
        <f>IF(AG4=3,AC4,IF(AG6=3,AC6,IF(AG8=3,AC8,IF(AG10=3,AC10,""))))</f>
        <v>2</v>
      </c>
      <c r="U170" s="258"/>
      <c r="V170" s="233">
        <f>O170*100+(36-R170)+T170*100</f>
        <v>2112</v>
      </c>
      <c r="W170" s="234"/>
      <c r="X170" s="234"/>
      <c r="Y170" s="235"/>
      <c r="Z170" s="233">
        <v>4</v>
      </c>
      <c r="AA170" s="235"/>
    </row>
    <row r="171" spans="1:27" ht="13.5" customHeight="1" hidden="1">
      <c r="A171" s="65"/>
      <c r="B171" s="35"/>
      <c r="C171" s="3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3"/>
      <c r="P171" s="3"/>
      <c r="Q171" s="67"/>
      <c r="R171" s="3"/>
      <c r="S171" s="3"/>
      <c r="T171" s="3"/>
      <c r="U171" s="3"/>
      <c r="V171" s="4"/>
      <c r="W171" s="5"/>
      <c r="X171" s="5"/>
      <c r="Y171" s="6"/>
      <c r="Z171" s="4"/>
      <c r="AA171" s="6"/>
    </row>
    <row r="172" spans="1:27" ht="13.5" customHeight="1" hidden="1">
      <c r="A172" s="65"/>
      <c r="B172" s="35"/>
      <c r="C172" s="3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3"/>
      <c r="P172" s="3"/>
      <c r="Q172" s="67"/>
      <c r="R172" s="3"/>
      <c r="S172" s="3"/>
      <c r="T172" s="3"/>
      <c r="U172" s="3"/>
      <c r="V172" s="4"/>
      <c r="W172" s="5"/>
      <c r="X172" s="5"/>
      <c r="Y172" s="6"/>
      <c r="Z172" s="4"/>
      <c r="AA172" s="6"/>
    </row>
    <row r="173" spans="1:27" ht="13.5" customHeight="1" hidden="1">
      <c r="A173" s="65"/>
      <c r="B173" s="35"/>
      <c r="C173" s="3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3"/>
      <c r="P173" s="3"/>
      <c r="Q173" s="67"/>
      <c r="R173" s="3"/>
      <c r="S173" s="3"/>
      <c r="T173" s="3"/>
      <c r="U173" s="3"/>
      <c r="V173" s="4"/>
      <c r="W173" s="5"/>
      <c r="X173" s="5"/>
      <c r="Y173" s="6"/>
      <c r="Z173" s="4"/>
      <c r="AA173" s="6"/>
    </row>
    <row r="174" spans="1:27" ht="13.5" customHeight="1" hidden="1">
      <c r="A174" s="65"/>
      <c r="B174" s="35"/>
      <c r="C174" s="3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3"/>
      <c r="P174" s="3"/>
      <c r="Q174" s="67"/>
      <c r="R174" s="3"/>
      <c r="S174" s="3"/>
      <c r="T174" s="3"/>
      <c r="U174" s="3"/>
      <c r="V174" s="4"/>
      <c r="W174" s="5"/>
      <c r="X174" s="5"/>
      <c r="Y174" s="6"/>
      <c r="Z174" s="4"/>
      <c r="AA174" s="6"/>
    </row>
    <row r="175" spans="1:27" ht="13.5" customHeight="1" hidden="1">
      <c r="A175" s="65"/>
      <c r="B175" s="35"/>
      <c r="C175" s="3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3"/>
      <c r="P175" s="3"/>
      <c r="Q175" s="67"/>
      <c r="R175" s="3"/>
      <c r="S175" s="3"/>
      <c r="T175" s="3"/>
      <c r="U175" s="3"/>
      <c r="V175" s="4"/>
      <c r="W175" s="5"/>
      <c r="X175" s="5"/>
      <c r="Y175" s="6"/>
      <c r="Z175" s="4"/>
      <c r="AA175" s="6"/>
    </row>
    <row r="176" spans="1:27" ht="13.5" customHeight="1" hidden="1">
      <c r="A176" s="65"/>
      <c r="B176" s="35"/>
      <c r="C176" s="3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3"/>
      <c r="P176" s="3"/>
      <c r="Q176" s="67"/>
      <c r="R176" s="3"/>
      <c r="S176" s="3"/>
      <c r="T176" s="3"/>
      <c r="U176" s="3"/>
      <c r="V176" s="4"/>
      <c r="W176" s="5"/>
      <c r="X176" s="5"/>
      <c r="Y176" s="6"/>
      <c r="Z176" s="4"/>
      <c r="AA176" s="6"/>
    </row>
    <row r="177" spans="1:27" ht="13.5" customHeight="1" hidden="1">
      <c r="A177" s="65"/>
      <c r="B177" s="35"/>
      <c r="C177" s="3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3"/>
      <c r="P177" s="3"/>
      <c r="Q177" s="67"/>
      <c r="R177" s="3"/>
      <c r="S177" s="3"/>
      <c r="T177" s="3"/>
      <c r="U177" s="3"/>
      <c r="V177" s="4"/>
      <c r="W177" s="5"/>
      <c r="X177" s="5"/>
      <c r="Y177" s="6"/>
      <c r="Z177" s="4"/>
      <c r="AA177" s="6"/>
    </row>
    <row r="178" spans="1:27" ht="13.5" customHeight="1" hidden="1">
      <c r="A178" s="65"/>
      <c r="B178" s="35"/>
      <c r="C178" s="3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3"/>
      <c r="P178" s="3"/>
      <c r="Q178" s="67"/>
      <c r="R178" s="3"/>
      <c r="S178" s="3"/>
      <c r="T178" s="3"/>
      <c r="U178" s="3"/>
      <c r="V178" s="4"/>
      <c r="W178" s="5"/>
      <c r="X178" s="5"/>
      <c r="Y178" s="6"/>
      <c r="Z178" s="4"/>
      <c r="AA178" s="6"/>
    </row>
    <row r="179" spans="1:27" ht="13.5" customHeight="1" hidden="1">
      <c r="A179" s="65"/>
      <c r="B179" s="35"/>
      <c r="C179" s="3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3"/>
      <c r="P179" s="3"/>
      <c r="Q179" s="67"/>
      <c r="R179" s="3"/>
      <c r="S179" s="3"/>
      <c r="T179" s="3"/>
      <c r="U179" s="3"/>
      <c r="V179" s="4"/>
      <c r="W179" s="5"/>
      <c r="X179" s="5"/>
      <c r="Y179" s="6"/>
      <c r="Z179" s="4"/>
      <c r="AA179" s="6"/>
    </row>
    <row r="180" spans="1:27" ht="13.5">
      <c r="A180" s="65" t="s">
        <v>242</v>
      </c>
      <c r="B180" s="331" t="str">
        <f>IF(AG14=3,A14,IF(AG16=3,A16,IF(AG18=3,A18,IF(AG20=3,A20,""))))</f>
        <v>6</v>
      </c>
      <c r="C180" s="331"/>
      <c r="D180" s="328" t="str">
        <f>IF(AG14=3,B14,IF(AG16=3,B16,IF(AG18=3,B18,IF(AG20=3,B20,""))))</f>
        <v>永盛ミュートス・キッズ</v>
      </c>
      <c r="E180" s="328"/>
      <c r="F180" s="328"/>
      <c r="G180" s="328"/>
      <c r="H180" s="328"/>
      <c r="I180" s="328"/>
      <c r="J180" s="328"/>
      <c r="K180" s="328"/>
      <c r="L180" s="328"/>
      <c r="M180" s="328"/>
      <c r="N180" s="328"/>
      <c r="O180" s="258">
        <f>IF(AG14=3,AD14,IF(AG16=3,AD16,IF(AG18=3,AD18,IF(AG20=3,AD20,""))))</f>
        <v>21</v>
      </c>
      <c r="P180" s="258"/>
      <c r="Q180" s="67" t="s">
        <v>6</v>
      </c>
      <c r="R180" s="258">
        <f>IF(AG14=3,AF14,IF(AG16=3,AF16,IF(AG18=3,AF18,IF(AG20=3,AF20,""))))</f>
        <v>22</v>
      </c>
      <c r="S180" s="258"/>
      <c r="T180" s="258">
        <f>IF(AG14=3,AC14,IF(AG16=3,AC16,IF(AG18=3,AC18,IF(AG20=3,AC20,""))))</f>
        <v>2</v>
      </c>
      <c r="U180" s="258"/>
      <c r="V180" s="233">
        <f>O180*100+(36-R180)+T180*100</f>
        <v>2314</v>
      </c>
      <c r="W180" s="234"/>
      <c r="X180" s="234"/>
      <c r="Y180" s="235"/>
      <c r="Z180" s="233">
        <f>RANK(V180,V170:Y220,0)</f>
        <v>3</v>
      </c>
      <c r="AA180" s="235"/>
    </row>
    <row r="181" spans="1:27" ht="13.5" customHeight="1" hidden="1">
      <c r="A181" s="65"/>
      <c r="B181" s="35"/>
      <c r="C181" s="3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3"/>
      <c r="P181" s="3"/>
      <c r="Q181" s="67"/>
      <c r="R181" s="3"/>
      <c r="S181" s="3"/>
      <c r="T181" s="3"/>
      <c r="U181" s="3"/>
      <c r="V181" s="4"/>
      <c r="W181" s="5"/>
      <c r="X181" s="5"/>
      <c r="Y181" s="6"/>
      <c r="Z181" s="4"/>
      <c r="AA181" s="6"/>
    </row>
    <row r="182" spans="1:27" ht="13.5" customHeight="1" hidden="1">
      <c r="A182" s="65"/>
      <c r="B182" s="35"/>
      <c r="C182" s="3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3"/>
      <c r="P182" s="3"/>
      <c r="Q182" s="67"/>
      <c r="R182" s="3"/>
      <c r="S182" s="3"/>
      <c r="T182" s="3"/>
      <c r="U182" s="3"/>
      <c r="V182" s="4"/>
      <c r="W182" s="5"/>
      <c r="X182" s="5"/>
      <c r="Y182" s="6"/>
      <c r="Z182" s="4"/>
      <c r="AA182" s="6"/>
    </row>
    <row r="183" spans="1:27" ht="13.5" customHeight="1" hidden="1">
      <c r="A183" s="65"/>
      <c r="B183" s="35"/>
      <c r="C183" s="3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3"/>
      <c r="P183" s="3"/>
      <c r="Q183" s="67"/>
      <c r="R183" s="3"/>
      <c r="S183" s="3"/>
      <c r="T183" s="3"/>
      <c r="U183" s="3"/>
      <c r="V183" s="4"/>
      <c r="W183" s="5"/>
      <c r="X183" s="5"/>
      <c r="Y183" s="6"/>
      <c r="Z183" s="4"/>
      <c r="AA183" s="6"/>
    </row>
    <row r="184" spans="1:27" ht="13.5" customHeight="1" hidden="1">
      <c r="A184" s="65"/>
      <c r="B184" s="35"/>
      <c r="C184" s="3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3"/>
      <c r="P184" s="3"/>
      <c r="Q184" s="67"/>
      <c r="R184" s="3"/>
      <c r="S184" s="3"/>
      <c r="T184" s="3"/>
      <c r="U184" s="3"/>
      <c r="V184" s="4"/>
      <c r="W184" s="5"/>
      <c r="X184" s="5"/>
      <c r="Y184" s="6"/>
      <c r="Z184" s="4"/>
      <c r="AA184" s="6"/>
    </row>
    <row r="185" spans="1:27" ht="13.5" customHeight="1" hidden="1">
      <c r="A185" s="65"/>
      <c r="B185" s="35"/>
      <c r="C185" s="3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3"/>
      <c r="P185" s="3"/>
      <c r="Q185" s="67"/>
      <c r="R185" s="3"/>
      <c r="S185" s="3"/>
      <c r="T185" s="3"/>
      <c r="U185" s="3"/>
      <c r="V185" s="4"/>
      <c r="W185" s="5"/>
      <c r="X185" s="5"/>
      <c r="Y185" s="6"/>
      <c r="Z185" s="4"/>
      <c r="AA185" s="6"/>
    </row>
    <row r="186" spans="1:27" ht="13.5" customHeight="1" hidden="1">
      <c r="A186" s="65"/>
      <c r="B186" s="35"/>
      <c r="C186" s="3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3"/>
      <c r="P186" s="3"/>
      <c r="Q186" s="67"/>
      <c r="R186" s="3"/>
      <c r="S186" s="3"/>
      <c r="T186" s="3"/>
      <c r="U186" s="3"/>
      <c r="V186" s="4"/>
      <c r="W186" s="5"/>
      <c r="X186" s="5"/>
      <c r="Y186" s="6"/>
      <c r="Z186" s="4"/>
      <c r="AA186" s="6"/>
    </row>
    <row r="187" spans="1:27" ht="13.5" customHeight="1" hidden="1">
      <c r="A187" s="65"/>
      <c r="B187" s="35"/>
      <c r="C187" s="3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3"/>
      <c r="P187" s="3"/>
      <c r="Q187" s="67"/>
      <c r="R187" s="3"/>
      <c r="S187" s="3"/>
      <c r="T187" s="3"/>
      <c r="U187" s="3"/>
      <c r="V187" s="4"/>
      <c r="W187" s="5"/>
      <c r="X187" s="5"/>
      <c r="Y187" s="6"/>
      <c r="Z187" s="4"/>
      <c r="AA187" s="6"/>
    </row>
    <row r="188" spans="1:27" ht="13.5" customHeight="1" hidden="1">
      <c r="A188" s="65"/>
      <c r="B188" s="35"/>
      <c r="C188" s="3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3"/>
      <c r="P188" s="3"/>
      <c r="Q188" s="67"/>
      <c r="R188" s="3"/>
      <c r="S188" s="3"/>
      <c r="T188" s="3"/>
      <c r="U188" s="3"/>
      <c r="V188" s="4"/>
      <c r="W188" s="5"/>
      <c r="X188" s="5"/>
      <c r="Y188" s="6"/>
      <c r="Z188" s="4"/>
      <c r="AA188" s="6"/>
    </row>
    <row r="189" spans="1:27" ht="13.5" customHeight="1" hidden="1">
      <c r="A189" s="65"/>
      <c r="B189" s="35"/>
      <c r="C189" s="3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3"/>
      <c r="P189" s="3"/>
      <c r="Q189" s="67"/>
      <c r="R189" s="3"/>
      <c r="S189" s="3"/>
      <c r="T189" s="3"/>
      <c r="U189" s="3"/>
      <c r="V189" s="4"/>
      <c r="W189" s="5"/>
      <c r="X189" s="5"/>
      <c r="Y189" s="6"/>
      <c r="Z189" s="4"/>
      <c r="AA189" s="6"/>
    </row>
    <row r="190" spans="1:27" ht="13.5">
      <c r="A190" s="65" t="s">
        <v>243</v>
      </c>
      <c r="B190" s="331" t="str">
        <f>IF(AG24=3,A24,IF(AG26=3,A26,IF(AG28=3,A28,IF(AG30=3,A30,""))))</f>
        <v>10</v>
      </c>
      <c r="C190" s="331"/>
      <c r="D190" s="328" t="str">
        <f>IF(AG24=3,B24,IF(AG26=3,B26,IF(AG28=3,B28,IF(AG30=3,B30,""))))</f>
        <v>須賀川ブルーインパルス</v>
      </c>
      <c r="E190" s="328"/>
      <c r="F190" s="328"/>
      <c r="G190" s="328"/>
      <c r="H190" s="328"/>
      <c r="I190" s="328"/>
      <c r="J190" s="328"/>
      <c r="K190" s="328"/>
      <c r="L190" s="328"/>
      <c r="M190" s="328"/>
      <c r="N190" s="328"/>
      <c r="O190" s="258">
        <f>IF(AG24=3,AD24,IF(AG26=3,AD26,IF(AG28=3,AD28,IF(AG30=3,AD30,""))))</f>
        <v>18</v>
      </c>
      <c r="P190" s="258"/>
      <c r="Q190" s="67" t="s">
        <v>6</v>
      </c>
      <c r="R190" s="258">
        <f>IF(AG24=3,AF24,IF(AG26=3,AF26,IF(AG28=3,AF28,IF(AG30=3,AF30,""))))</f>
        <v>17</v>
      </c>
      <c r="S190" s="258"/>
      <c r="T190" s="258">
        <f>IF(AG24=3,AC24,IF(AG26=3,AC26,IF(AG28=3,AC28,IF(AG30=3,AC30,""))))</f>
        <v>4</v>
      </c>
      <c r="U190" s="258"/>
      <c r="V190" s="233">
        <f>O190*100+(36-R190)+T190*100</f>
        <v>2219</v>
      </c>
      <c r="W190" s="234"/>
      <c r="X190" s="234"/>
      <c r="Y190" s="235"/>
      <c r="Z190" s="233">
        <v>5</v>
      </c>
      <c r="AA190" s="235"/>
    </row>
    <row r="191" spans="1:27" ht="13.5" customHeight="1" hidden="1">
      <c r="A191" s="65"/>
      <c r="B191" s="35"/>
      <c r="C191" s="3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3"/>
      <c r="P191" s="3"/>
      <c r="Q191" s="67"/>
      <c r="R191" s="3"/>
      <c r="S191" s="3"/>
      <c r="T191" s="3"/>
      <c r="U191" s="3"/>
      <c r="V191" s="4"/>
      <c r="W191" s="5"/>
      <c r="X191" s="5"/>
      <c r="Y191" s="6"/>
      <c r="Z191" s="4"/>
      <c r="AA191" s="6"/>
    </row>
    <row r="192" spans="1:27" ht="13.5" customHeight="1" hidden="1">
      <c r="A192" s="65"/>
      <c r="B192" s="35"/>
      <c r="C192" s="3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3"/>
      <c r="P192" s="3"/>
      <c r="Q192" s="67"/>
      <c r="R192" s="3"/>
      <c r="S192" s="3"/>
      <c r="T192" s="3"/>
      <c r="U192" s="3"/>
      <c r="V192" s="4"/>
      <c r="W192" s="5"/>
      <c r="X192" s="5"/>
      <c r="Y192" s="6"/>
      <c r="Z192" s="4"/>
      <c r="AA192" s="6"/>
    </row>
    <row r="193" spans="1:27" ht="13.5" customHeight="1" hidden="1">
      <c r="A193" s="65"/>
      <c r="B193" s="35"/>
      <c r="C193" s="3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3"/>
      <c r="P193" s="3"/>
      <c r="Q193" s="67"/>
      <c r="R193" s="3"/>
      <c r="S193" s="3"/>
      <c r="T193" s="3"/>
      <c r="U193" s="3"/>
      <c r="V193" s="4"/>
      <c r="W193" s="5"/>
      <c r="X193" s="5"/>
      <c r="Y193" s="6"/>
      <c r="Z193" s="4"/>
      <c r="AA193" s="6"/>
    </row>
    <row r="194" spans="1:27" ht="13.5" customHeight="1" hidden="1">
      <c r="A194" s="65"/>
      <c r="B194" s="35"/>
      <c r="C194" s="3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3"/>
      <c r="P194" s="3"/>
      <c r="Q194" s="67"/>
      <c r="R194" s="3"/>
      <c r="S194" s="3"/>
      <c r="T194" s="3"/>
      <c r="U194" s="3"/>
      <c r="V194" s="4"/>
      <c r="W194" s="5"/>
      <c r="X194" s="5"/>
      <c r="Y194" s="6"/>
      <c r="Z194" s="4"/>
      <c r="AA194" s="6"/>
    </row>
    <row r="195" spans="1:27" ht="13.5" customHeight="1" hidden="1">
      <c r="A195" s="65"/>
      <c r="B195" s="35"/>
      <c r="C195" s="3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3"/>
      <c r="P195" s="3"/>
      <c r="Q195" s="67"/>
      <c r="R195" s="3"/>
      <c r="S195" s="3"/>
      <c r="T195" s="3"/>
      <c r="U195" s="3"/>
      <c r="V195" s="4"/>
      <c r="W195" s="5"/>
      <c r="X195" s="5"/>
      <c r="Y195" s="6"/>
      <c r="Z195" s="4"/>
      <c r="AA195" s="6"/>
    </row>
    <row r="196" spans="1:27" ht="13.5" customHeight="1" hidden="1">
      <c r="A196" s="65"/>
      <c r="B196" s="35"/>
      <c r="C196" s="3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3"/>
      <c r="P196" s="3"/>
      <c r="Q196" s="67"/>
      <c r="R196" s="3"/>
      <c r="S196" s="3"/>
      <c r="T196" s="3"/>
      <c r="U196" s="3"/>
      <c r="V196" s="4"/>
      <c r="W196" s="5"/>
      <c r="X196" s="5"/>
      <c r="Y196" s="6"/>
      <c r="Z196" s="4"/>
      <c r="AA196" s="6"/>
    </row>
    <row r="197" spans="1:27" ht="13.5" customHeight="1" hidden="1">
      <c r="A197" s="65"/>
      <c r="B197" s="35"/>
      <c r="C197" s="3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3"/>
      <c r="P197" s="3"/>
      <c r="Q197" s="67"/>
      <c r="R197" s="3"/>
      <c r="S197" s="3"/>
      <c r="T197" s="3"/>
      <c r="U197" s="3"/>
      <c r="V197" s="4"/>
      <c r="W197" s="5"/>
      <c r="X197" s="5"/>
      <c r="Y197" s="6"/>
      <c r="Z197" s="4"/>
      <c r="AA197" s="6"/>
    </row>
    <row r="198" spans="1:27" ht="13.5" customHeight="1" hidden="1">
      <c r="A198" s="65"/>
      <c r="B198" s="35"/>
      <c r="C198" s="3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3"/>
      <c r="P198" s="3"/>
      <c r="Q198" s="67"/>
      <c r="R198" s="3"/>
      <c r="S198" s="3"/>
      <c r="T198" s="3"/>
      <c r="U198" s="3"/>
      <c r="V198" s="4"/>
      <c r="W198" s="5"/>
      <c r="X198" s="5"/>
      <c r="Y198" s="6"/>
      <c r="Z198" s="4"/>
      <c r="AA198" s="6"/>
    </row>
    <row r="199" spans="1:27" ht="13.5" customHeight="1" hidden="1">
      <c r="A199" s="65"/>
      <c r="B199" s="35"/>
      <c r="C199" s="3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3"/>
      <c r="P199" s="3"/>
      <c r="Q199" s="67"/>
      <c r="R199" s="3"/>
      <c r="S199" s="3"/>
      <c r="T199" s="3"/>
      <c r="U199" s="3"/>
      <c r="V199" s="4"/>
      <c r="W199" s="5"/>
      <c r="X199" s="5"/>
      <c r="Y199" s="6"/>
      <c r="Z199" s="4"/>
      <c r="AA199" s="6"/>
    </row>
    <row r="200" spans="1:27" ht="13.5">
      <c r="A200" s="65" t="s">
        <v>244</v>
      </c>
      <c r="B200" s="331" t="str">
        <f>IF(AG34=3,A34,IF(AG36=3,A36,IF(AG38=3,A38,IF(AG40=3,A40,""))))</f>
        <v>13</v>
      </c>
      <c r="C200" s="331"/>
      <c r="D200" s="328" t="str">
        <f>IF(AG34=3,B34,IF(AG36=3,B36,IF(AG38=3,B38,IF(AG40=3,B40,""))))</f>
        <v>ＷＡＮＯドリームズα</v>
      </c>
      <c r="E200" s="328"/>
      <c r="F200" s="328"/>
      <c r="G200" s="328"/>
      <c r="H200" s="328"/>
      <c r="I200" s="328"/>
      <c r="J200" s="328"/>
      <c r="K200" s="328"/>
      <c r="L200" s="328"/>
      <c r="M200" s="328"/>
      <c r="N200" s="328"/>
      <c r="O200" s="258">
        <f>IF(AG34=3,AD34,IF(AG36=3,AD36,IF(AG38=3,AD38,IF(AG40=3,AD40,""))))</f>
        <v>18</v>
      </c>
      <c r="P200" s="258"/>
      <c r="Q200" s="67" t="s">
        <v>6</v>
      </c>
      <c r="R200" s="258">
        <f>IF(AG34=3,AF34,IF(AG36=3,AF36,IF(AG38=3,AF38,IF(AG40=3,AF40,""))))</f>
        <v>27</v>
      </c>
      <c r="S200" s="258"/>
      <c r="T200" s="258">
        <f>IF(AG34=3,AC34,IF(AG36=3,AC36,IF(AG38=3,AC38,IF(AG40=3,AC40,""))))</f>
        <v>2</v>
      </c>
      <c r="U200" s="258"/>
      <c r="V200" s="233">
        <f>O200*100+(36-R200)+T200*100</f>
        <v>2009</v>
      </c>
      <c r="W200" s="234"/>
      <c r="X200" s="234"/>
      <c r="Y200" s="235"/>
      <c r="Z200" s="233">
        <f>RANK(V200,V170:Y220,0)</f>
        <v>6</v>
      </c>
      <c r="AA200" s="235"/>
    </row>
    <row r="201" spans="1:27" ht="13.5" customHeight="1" hidden="1">
      <c r="A201" s="65"/>
      <c r="B201" s="35"/>
      <c r="C201" s="36"/>
      <c r="D201" s="68"/>
      <c r="E201" s="64"/>
      <c r="F201" s="64"/>
      <c r="G201" s="64"/>
      <c r="H201" s="64"/>
      <c r="I201" s="64"/>
      <c r="J201" s="64"/>
      <c r="K201" s="64"/>
      <c r="L201" s="64"/>
      <c r="M201" s="64"/>
      <c r="N201" s="69"/>
      <c r="O201" s="3"/>
      <c r="P201" s="3"/>
      <c r="Q201" s="67"/>
      <c r="R201" s="3"/>
      <c r="S201" s="3"/>
      <c r="T201" s="3"/>
      <c r="U201" s="3"/>
      <c r="V201" s="4"/>
      <c r="W201" s="5"/>
      <c r="X201" s="5"/>
      <c r="Y201" s="6"/>
      <c r="Z201" s="4"/>
      <c r="AA201" s="6"/>
    </row>
    <row r="202" spans="1:27" ht="13.5" customHeight="1" hidden="1">
      <c r="A202" s="65"/>
      <c r="B202" s="35"/>
      <c r="C202" s="36"/>
      <c r="D202" s="68"/>
      <c r="E202" s="64"/>
      <c r="F202" s="64"/>
      <c r="G202" s="64"/>
      <c r="H202" s="64"/>
      <c r="I202" s="64"/>
      <c r="J202" s="64"/>
      <c r="K202" s="64"/>
      <c r="L202" s="64"/>
      <c r="M202" s="64"/>
      <c r="N202" s="69"/>
      <c r="O202" s="3"/>
      <c r="P202" s="3"/>
      <c r="Q202" s="67"/>
      <c r="R202" s="3"/>
      <c r="S202" s="3"/>
      <c r="T202" s="3"/>
      <c r="U202" s="3"/>
      <c r="V202" s="4"/>
      <c r="W202" s="5"/>
      <c r="X202" s="5"/>
      <c r="Y202" s="6"/>
      <c r="Z202" s="4"/>
      <c r="AA202" s="6"/>
    </row>
    <row r="203" spans="1:27" ht="13.5" customHeight="1" hidden="1">
      <c r="A203" s="65"/>
      <c r="B203" s="35"/>
      <c r="C203" s="36"/>
      <c r="D203" s="68"/>
      <c r="E203" s="64"/>
      <c r="F203" s="64"/>
      <c r="G203" s="64"/>
      <c r="H203" s="64"/>
      <c r="I203" s="64"/>
      <c r="J203" s="64"/>
      <c r="K203" s="64"/>
      <c r="L203" s="64"/>
      <c r="M203" s="64"/>
      <c r="N203" s="69"/>
      <c r="O203" s="3"/>
      <c r="P203" s="3"/>
      <c r="Q203" s="67"/>
      <c r="R203" s="3"/>
      <c r="S203" s="3"/>
      <c r="T203" s="3"/>
      <c r="U203" s="3"/>
      <c r="V203" s="4"/>
      <c r="W203" s="5"/>
      <c r="X203" s="5"/>
      <c r="Y203" s="6"/>
      <c r="Z203" s="4"/>
      <c r="AA203" s="6"/>
    </row>
    <row r="204" spans="1:27" ht="13.5" customHeight="1" hidden="1">
      <c r="A204" s="65"/>
      <c r="B204" s="35"/>
      <c r="C204" s="36"/>
      <c r="D204" s="68"/>
      <c r="E204" s="64"/>
      <c r="F204" s="64"/>
      <c r="G204" s="64"/>
      <c r="H204" s="64"/>
      <c r="I204" s="64"/>
      <c r="J204" s="64"/>
      <c r="K204" s="64"/>
      <c r="L204" s="64"/>
      <c r="M204" s="64"/>
      <c r="N204" s="69"/>
      <c r="O204" s="3"/>
      <c r="P204" s="3"/>
      <c r="Q204" s="67"/>
      <c r="R204" s="3"/>
      <c r="S204" s="3"/>
      <c r="T204" s="3"/>
      <c r="U204" s="3"/>
      <c r="V204" s="4"/>
      <c r="W204" s="5"/>
      <c r="X204" s="5"/>
      <c r="Y204" s="6"/>
      <c r="Z204" s="4"/>
      <c r="AA204" s="6"/>
    </row>
    <row r="205" spans="1:27" ht="13.5" customHeight="1" hidden="1">
      <c r="A205" s="65"/>
      <c r="B205" s="35"/>
      <c r="C205" s="36"/>
      <c r="D205" s="68"/>
      <c r="E205" s="64"/>
      <c r="F205" s="64"/>
      <c r="G205" s="64"/>
      <c r="H205" s="64"/>
      <c r="I205" s="64"/>
      <c r="J205" s="64"/>
      <c r="K205" s="64"/>
      <c r="L205" s="64"/>
      <c r="M205" s="64"/>
      <c r="N205" s="69"/>
      <c r="O205" s="3"/>
      <c r="P205" s="3"/>
      <c r="Q205" s="67"/>
      <c r="R205" s="3"/>
      <c r="S205" s="3"/>
      <c r="T205" s="3"/>
      <c r="U205" s="3"/>
      <c r="V205" s="4"/>
      <c r="W205" s="5"/>
      <c r="X205" s="5"/>
      <c r="Y205" s="6"/>
      <c r="Z205" s="4"/>
      <c r="AA205" s="6"/>
    </row>
    <row r="206" spans="1:27" ht="13.5" customHeight="1" hidden="1">
      <c r="A206" s="65"/>
      <c r="B206" s="35"/>
      <c r="C206" s="36"/>
      <c r="D206" s="68"/>
      <c r="E206" s="64"/>
      <c r="F206" s="64"/>
      <c r="G206" s="64"/>
      <c r="H206" s="64"/>
      <c r="I206" s="64"/>
      <c r="J206" s="64"/>
      <c r="K206" s="64"/>
      <c r="L206" s="64"/>
      <c r="M206" s="64"/>
      <c r="N206" s="69"/>
      <c r="O206" s="3"/>
      <c r="P206" s="3"/>
      <c r="Q206" s="67"/>
      <c r="R206" s="3"/>
      <c r="S206" s="3"/>
      <c r="T206" s="3"/>
      <c r="U206" s="3"/>
      <c r="V206" s="4"/>
      <c r="W206" s="5"/>
      <c r="X206" s="5"/>
      <c r="Y206" s="6"/>
      <c r="Z206" s="4"/>
      <c r="AA206" s="6"/>
    </row>
    <row r="207" spans="1:27" ht="13.5" customHeight="1" hidden="1">
      <c r="A207" s="65"/>
      <c r="B207" s="35"/>
      <c r="C207" s="36"/>
      <c r="D207" s="68"/>
      <c r="E207" s="64"/>
      <c r="F207" s="64"/>
      <c r="G207" s="64"/>
      <c r="H207" s="64"/>
      <c r="I207" s="64"/>
      <c r="J207" s="64"/>
      <c r="K207" s="64"/>
      <c r="L207" s="64"/>
      <c r="M207" s="64"/>
      <c r="N207" s="69"/>
      <c r="O207" s="3"/>
      <c r="P207" s="3"/>
      <c r="Q207" s="67"/>
      <c r="R207" s="3"/>
      <c r="S207" s="3"/>
      <c r="T207" s="3"/>
      <c r="U207" s="3"/>
      <c r="V207" s="4"/>
      <c r="W207" s="5"/>
      <c r="X207" s="5"/>
      <c r="Y207" s="6"/>
      <c r="Z207" s="4"/>
      <c r="AA207" s="6"/>
    </row>
    <row r="208" spans="1:27" ht="13.5" customHeight="1" hidden="1">
      <c r="A208" s="65"/>
      <c r="B208" s="35"/>
      <c r="C208" s="36"/>
      <c r="D208" s="68"/>
      <c r="E208" s="64"/>
      <c r="F208" s="64"/>
      <c r="G208" s="64"/>
      <c r="H208" s="64"/>
      <c r="I208" s="64"/>
      <c r="J208" s="64"/>
      <c r="K208" s="64"/>
      <c r="L208" s="64"/>
      <c r="M208" s="64"/>
      <c r="N208" s="69"/>
      <c r="O208" s="3"/>
      <c r="P208" s="3"/>
      <c r="Q208" s="67"/>
      <c r="R208" s="3"/>
      <c r="S208" s="3"/>
      <c r="T208" s="3"/>
      <c r="U208" s="3"/>
      <c r="V208" s="4"/>
      <c r="W208" s="5"/>
      <c r="X208" s="5"/>
      <c r="Y208" s="6"/>
      <c r="Z208" s="4"/>
      <c r="AA208" s="6"/>
    </row>
    <row r="209" spans="1:27" ht="13.5" customHeight="1" hidden="1">
      <c r="A209" s="65"/>
      <c r="B209" s="35"/>
      <c r="C209" s="36"/>
      <c r="D209" s="68"/>
      <c r="E209" s="64"/>
      <c r="F209" s="64"/>
      <c r="G209" s="64"/>
      <c r="H209" s="64"/>
      <c r="I209" s="64"/>
      <c r="J209" s="64"/>
      <c r="K209" s="64"/>
      <c r="L209" s="64"/>
      <c r="M209" s="64"/>
      <c r="N209" s="69"/>
      <c r="O209" s="3"/>
      <c r="P209" s="3"/>
      <c r="Q209" s="67"/>
      <c r="R209" s="3"/>
      <c r="S209" s="3"/>
      <c r="T209" s="3"/>
      <c r="U209" s="3"/>
      <c r="V209" s="4"/>
      <c r="W209" s="5"/>
      <c r="X209" s="5"/>
      <c r="Y209" s="6"/>
      <c r="Z209" s="4"/>
      <c r="AA209" s="6"/>
    </row>
    <row r="210" spans="1:27" ht="13.5">
      <c r="A210" s="65" t="s">
        <v>245</v>
      </c>
      <c r="B210" s="331" t="str">
        <f>IF(AG44=3,A44,IF(AG46=3,A46,IF(AG48=3,A48,IF(AG50=3,A50,""))))</f>
        <v>19</v>
      </c>
      <c r="C210" s="331"/>
      <c r="D210" s="328" t="str">
        <f>IF(AG44=3,B44,IF(AG46=3,B46,IF(AG48=3,B48,IF(AG50=3,B50,""))))</f>
        <v>大衡ファイターズ</v>
      </c>
      <c r="E210" s="328"/>
      <c r="F210" s="328"/>
      <c r="G210" s="328"/>
      <c r="H210" s="328"/>
      <c r="I210" s="328"/>
      <c r="J210" s="328"/>
      <c r="K210" s="328"/>
      <c r="L210" s="328"/>
      <c r="M210" s="328"/>
      <c r="N210" s="328"/>
      <c r="O210" s="258">
        <f>IF(AG44=3,AD44,IF(AG46=3,AD46,IF(AG48=3,AD48,IF(AG50=3,AD50,""))))</f>
        <v>23</v>
      </c>
      <c r="P210" s="258"/>
      <c r="Q210" s="67" t="s">
        <v>6</v>
      </c>
      <c r="R210" s="258">
        <f>IF(AG44=3,AF44,IF(AG46=3,AF46,IF(AG48=3,AF48,IF(AG50=3,AF50,""))))</f>
        <v>21</v>
      </c>
      <c r="S210" s="258"/>
      <c r="T210" s="258">
        <f>IF(AG44=3,AC44,IF(AG46=3,AC46,IF(AG48=3,AC48,IF(AG50=3,AC50,""))))</f>
        <v>2</v>
      </c>
      <c r="U210" s="258"/>
      <c r="V210" s="233">
        <f>O210*100+(36-R210)+T210*100</f>
        <v>2515</v>
      </c>
      <c r="W210" s="234"/>
      <c r="X210" s="234"/>
      <c r="Y210" s="235"/>
      <c r="Z210" s="233">
        <f>RANK(V210,V170:Y220,0)</f>
        <v>2</v>
      </c>
      <c r="AA210" s="235"/>
    </row>
    <row r="211" spans="1:27" ht="13.5" customHeight="1" hidden="1">
      <c r="A211" s="65"/>
      <c r="B211" s="35"/>
      <c r="C211" s="36"/>
      <c r="D211" s="68"/>
      <c r="E211" s="64"/>
      <c r="F211" s="64"/>
      <c r="G211" s="64"/>
      <c r="H211" s="64"/>
      <c r="I211" s="64"/>
      <c r="J211" s="64"/>
      <c r="K211" s="64"/>
      <c r="L211" s="64"/>
      <c r="M211" s="64"/>
      <c r="N211" s="69"/>
      <c r="O211" s="3"/>
      <c r="P211" s="3"/>
      <c r="Q211" s="67"/>
      <c r="R211" s="3"/>
      <c r="S211" s="3"/>
      <c r="T211" s="3"/>
      <c r="U211" s="3"/>
      <c r="V211" s="4"/>
      <c r="W211" s="5"/>
      <c r="X211" s="5"/>
      <c r="Y211" s="6"/>
      <c r="Z211" s="4"/>
      <c r="AA211" s="6"/>
    </row>
    <row r="212" spans="1:27" ht="13.5" customHeight="1" hidden="1">
      <c r="A212" s="65"/>
      <c r="B212" s="35"/>
      <c r="C212" s="36"/>
      <c r="D212" s="68"/>
      <c r="E212" s="64"/>
      <c r="F212" s="64"/>
      <c r="G212" s="64"/>
      <c r="H212" s="64"/>
      <c r="I212" s="64"/>
      <c r="J212" s="64"/>
      <c r="K212" s="64"/>
      <c r="L212" s="64"/>
      <c r="M212" s="64"/>
      <c r="N212" s="69"/>
      <c r="O212" s="3"/>
      <c r="P212" s="3"/>
      <c r="Q212" s="67"/>
      <c r="R212" s="3"/>
      <c r="S212" s="3"/>
      <c r="T212" s="3"/>
      <c r="U212" s="3"/>
      <c r="V212" s="4"/>
      <c r="W212" s="5"/>
      <c r="X212" s="5"/>
      <c r="Y212" s="6"/>
      <c r="Z212" s="4"/>
      <c r="AA212" s="6"/>
    </row>
    <row r="213" spans="1:27" ht="13.5" customHeight="1" hidden="1">
      <c r="A213" s="65"/>
      <c r="B213" s="35"/>
      <c r="C213" s="36"/>
      <c r="D213" s="68"/>
      <c r="E213" s="64"/>
      <c r="F213" s="64"/>
      <c r="G213" s="64"/>
      <c r="H213" s="64"/>
      <c r="I213" s="64"/>
      <c r="J213" s="64"/>
      <c r="K213" s="64"/>
      <c r="L213" s="64"/>
      <c r="M213" s="64"/>
      <c r="N213" s="69"/>
      <c r="O213" s="3"/>
      <c r="P213" s="3"/>
      <c r="Q213" s="67"/>
      <c r="R213" s="3"/>
      <c r="S213" s="3"/>
      <c r="T213" s="3"/>
      <c r="U213" s="3"/>
      <c r="V213" s="4"/>
      <c r="W213" s="5"/>
      <c r="X213" s="5"/>
      <c r="Y213" s="6"/>
      <c r="Z213" s="4"/>
      <c r="AA213" s="6"/>
    </row>
    <row r="214" spans="1:27" ht="13.5" customHeight="1" hidden="1">
      <c r="A214" s="65"/>
      <c r="B214" s="35"/>
      <c r="C214" s="36"/>
      <c r="D214" s="68"/>
      <c r="E214" s="64"/>
      <c r="F214" s="64"/>
      <c r="G214" s="64"/>
      <c r="H214" s="64"/>
      <c r="I214" s="64"/>
      <c r="J214" s="64"/>
      <c r="K214" s="64"/>
      <c r="L214" s="64"/>
      <c r="M214" s="64"/>
      <c r="N214" s="69"/>
      <c r="O214" s="3"/>
      <c r="P214" s="3"/>
      <c r="Q214" s="67"/>
      <c r="R214" s="3"/>
      <c r="S214" s="3"/>
      <c r="T214" s="3"/>
      <c r="U214" s="3"/>
      <c r="V214" s="4"/>
      <c r="W214" s="5"/>
      <c r="X214" s="5"/>
      <c r="Y214" s="6"/>
      <c r="Z214" s="4"/>
      <c r="AA214" s="6"/>
    </row>
    <row r="215" spans="1:27" ht="13.5" customHeight="1" hidden="1">
      <c r="A215" s="65"/>
      <c r="B215" s="35"/>
      <c r="C215" s="36"/>
      <c r="D215" s="68"/>
      <c r="E215" s="64"/>
      <c r="F215" s="64"/>
      <c r="G215" s="64"/>
      <c r="H215" s="64"/>
      <c r="I215" s="64"/>
      <c r="J215" s="64"/>
      <c r="K215" s="64"/>
      <c r="L215" s="64"/>
      <c r="M215" s="64"/>
      <c r="N215" s="69"/>
      <c r="O215" s="3"/>
      <c r="P215" s="3"/>
      <c r="Q215" s="67"/>
      <c r="R215" s="3"/>
      <c r="S215" s="3"/>
      <c r="T215" s="3"/>
      <c r="U215" s="3"/>
      <c r="V215" s="4"/>
      <c r="W215" s="5"/>
      <c r="X215" s="5"/>
      <c r="Y215" s="6"/>
      <c r="Z215" s="4"/>
      <c r="AA215" s="6"/>
    </row>
    <row r="216" spans="1:27" ht="13.5" customHeight="1" hidden="1">
      <c r="A216" s="65"/>
      <c r="B216" s="35"/>
      <c r="C216" s="36"/>
      <c r="D216" s="68"/>
      <c r="E216" s="64"/>
      <c r="F216" s="64"/>
      <c r="G216" s="64"/>
      <c r="H216" s="64"/>
      <c r="I216" s="64"/>
      <c r="J216" s="64"/>
      <c r="K216" s="64"/>
      <c r="L216" s="64"/>
      <c r="M216" s="64"/>
      <c r="N216" s="69"/>
      <c r="O216" s="3"/>
      <c r="P216" s="3"/>
      <c r="Q216" s="67"/>
      <c r="R216" s="3"/>
      <c r="S216" s="3"/>
      <c r="T216" s="3"/>
      <c r="U216" s="3"/>
      <c r="V216" s="4"/>
      <c r="W216" s="5"/>
      <c r="X216" s="5"/>
      <c r="Y216" s="6"/>
      <c r="Z216" s="4"/>
      <c r="AA216" s="6"/>
    </row>
    <row r="217" spans="1:27" ht="13.5" customHeight="1" hidden="1">
      <c r="A217" s="65"/>
      <c r="B217" s="35"/>
      <c r="C217" s="36"/>
      <c r="D217" s="68"/>
      <c r="E217" s="64"/>
      <c r="F217" s="64"/>
      <c r="G217" s="64"/>
      <c r="H217" s="64"/>
      <c r="I217" s="64"/>
      <c r="J217" s="64"/>
      <c r="K217" s="64"/>
      <c r="L217" s="64"/>
      <c r="M217" s="64"/>
      <c r="N217" s="69"/>
      <c r="O217" s="3"/>
      <c r="P217" s="3"/>
      <c r="Q217" s="67"/>
      <c r="R217" s="3"/>
      <c r="S217" s="3"/>
      <c r="T217" s="3"/>
      <c r="U217" s="3"/>
      <c r="V217" s="4"/>
      <c r="W217" s="5"/>
      <c r="X217" s="5"/>
      <c r="Y217" s="6"/>
      <c r="Z217" s="4"/>
      <c r="AA217" s="6"/>
    </row>
    <row r="218" spans="1:27" ht="13.5" customHeight="1" hidden="1">
      <c r="A218" s="65"/>
      <c r="B218" s="35"/>
      <c r="C218" s="36"/>
      <c r="D218" s="68"/>
      <c r="E218" s="64"/>
      <c r="F218" s="64"/>
      <c r="G218" s="64"/>
      <c r="H218" s="64"/>
      <c r="I218" s="64"/>
      <c r="J218" s="64"/>
      <c r="K218" s="64"/>
      <c r="L218" s="64"/>
      <c r="M218" s="64"/>
      <c r="N218" s="69"/>
      <c r="O218" s="3"/>
      <c r="P218" s="3"/>
      <c r="Q218" s="67"/>
      <c r="R218" s="3"/>
      <c r="S218" s="3"/>
      <c r="T218" s="3"/>
      <c r="U218" s="3"/>
      <c r="V218" s="4"/>
      <c r="W218" s="5"/>
      <c r="X218" s="5"/>
      <c r="Y218" s="6"/>
      <c r="Z218" s="4"/>
      <c r="AA218" s="6"/>
    </row>
    <row r="219" spans="1:27" ht="13.5" customHeight="1" hidden="1">
      <c r="A219" s="65"/>
      <c r="B219" s="35"/>
      <c r="C219" s="36"/>
      <c r="D219" s="68"/>
      <c r="E219" s="64"/>
      <c r="F219" s="64"/>
      <c r="G219" s="64"/>
      <c r="H219" s="64"/>
      <c r="I219" s="64"/>
      <c r="J219" s="64"/>
      <c r="K219" s="64"/>
      <c r="L219" s="64"/>
      <c r="M219" s="64"/>
      <c r="N219" s="69"/>
      <c r="O219" s="3"/>
      <c r="P219" s="3"/>
      <c r="Q219" s="67"/>
      <c r="R219" s="3"/>
      <c r="S219" s="3"/>
      <c r="T219" s="3"/>
      <c r="U219" s="3"/>
      <c r="V219" s="4"/>
      <c r="W219" s="5"/>
      <c r="X219" s="5"/>
      <c r="Y219" s="6"/>
      <c r="Z219" s="4"/>
      <c r="AA219" s="6"/>
    </row>
    <row r="220" spans="1:27" ht="13.5">
      <c r="A220" s="65" t="s">
        <v>246</v>
      </c>
      <c r="B220" s="331" t="str">
        <f>IF(AG54=3,A54,IF(AG56=3,A56,IF(AG58=3,A58,IF(AG60=3,A60,""))))</f>
        <v>21</v>
      </c>
      <c r="C220" s="331"/>
      <c r="D220" s="328" t="str">
        <f>IF(AG54=3,B54,IF(AG56=3,B56,IF(AG58=3,B58,IF(AG60=3,B60,""))))</f>
        <v>ソウルチャレンジャー</v>
      </c>
      <c r="E220" s="328"/>
      <c r="F220" s="328"/>
      <c r="G220" s="328"/>
      <c r="H220" s="328"/>
      <c r="I220" s="328"/>
      <c r="J220" s="328"/>
      <c r="K220" s="328"/>
      <c r="L220" s="328"/>
      <c r="M220" s="328"/>
      <c r="N220" s="328"/>
      <c r="O220" s="258">
        <f>IF(AG54=3,AD54,IF(AG56=3,AD56,IF(AG58=3,AD58,IF(AG60=3,AD60,""))))</f>
        <v>23</v>
      </c>
      <c r="P220" s="258"/>
      <c r="Q220" s="67" t="s">
        <v>6</v>
      </c>
      <c r="R220" s="258">
        <f>IF(AG54=3,AF54,IF(AG56=3,AF56,IF(AG58=3,AF58,IF(AG60=3,AF60,""))))</f>
        <v>20</v>
      </c>
      <c r="S220" s="258"/>
      <c r="T220" s="258">
        <f>IF(AG54=3,AC54,IF(AG56=3,AC56,IF(AG58=3,AC58,IF(AG60=3,AC60,""))))</f>
        <v>2</v>
      </c>
      <c r="U220" s="258"/>
      <c r="V220" s="233">
        <f>O220*100+(36-R220)+T220*100</f>
        <v>2516</v>
      </c>
      <c r="W220" s="234"/>
      <c r="X220" s="234"/>
      <c r="Y220" s="235"/>
      <c r="Z220" s="233">
        <f>RANK(V220,V170:Y220,0)</f>
        <v>1</v>
      </c>
      <c r="AA220" s="235"/>
    </row>
    <row r="221" spans="15:27" ht="13.5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.5">
      <c r="A222" s="332" t="s">
        <v>165</v>
      </c>
      <c r="B222" s="332"/>
      <c r="C222" s="332"/>
      <c r="D222" s="332"/>
      <c r="E222" s="332"/>
      <c r="F222" s="332"/>
      <c r="G222" s="332"/>
      <c r="H222" s="332"/>
      <c r="I222" s="332"/>
      <c r="J222" s="332"/>
      <c r="K222" s="332"/>
      <c r="O222" s="333" t="s">
        <v>161</v>
      </c>
      <c r="P222" s="333"/>
      <c r="Q222" s="2"/>
      <c r="R222" s="2" t="s">
        <v>162</v>
      </c>
      <c r="S222" s="2"/>
      <c r="T222" s="330" t="s">
        <v>3</v>
      </c>
      <c r="U222" s="330"/>
      <c r="V222" s="330" t="s">
        <v>150</v>
      </c>
      <c r="W222" s="330"/>
      <c r="X222" s="330"/>
      <c r="Y222" s="330"/>
      <c r="Z222" s="330" t="s">
        <v>4</v>
      </c>
      <c r="AA222" s="330"/>
    </row>
    <row r="223" spans="1:27" ht="13.5">
      <c r="A223" s="65" t="s">
        <v>241</v>
      </c>
      <c r="B223" s="274" t="str">
        <f>IF(AG4=4,A4,IF(AG6=4,A6,IF(AG8=4,A8,IF(AG10=4,A10,""))))</f>
        <v>１</v>
      </c>
      <c r="C223" s="276"/>
      <c r="D223" s="328" t="str">
        <f>IF(AG4=4,B4,IF(AG6=4,B6,IF(AG8=4,B8,IF(AG10=4,B10,""))))</f>
        <v>ＮＳＯミラクルファイターズ</v>
      </c>
      <c r="E223" s="328"/>
      <c r="F223" s="328"/>
      <c r="G223" s="328"/>
      <c r="H223" s="328"/>
      <c r="I223" s="328"/>
      <c r="J223" s="328"/>
      <c r="K223" s="328"/>
      <c r="L223" s="328"/>
      <c r="M223" s="328"/>
      <c r="N223" s="328"/>
      <c r="O223" s="274">
        <f>IF(AG4=4,AD4,IF(AG6=4,AD6,IF(AG8=4,AD8,IF(AG10=4,AD10,""))))</f>
        <v>21</v>
      </c>
      <c r="P223" s="276"/>
      <c r="Q223" s="67" t="s">
        <v>6</v>
      </c>
      <c r="R223" s="274">
        <f>IF(AG4=4,AF4,IF(AG6=4,AF6,IF(AG8=4,Q8,IF(AG10=4,Q10,""))))</f>
        <v>28</v>
      </c>
      <c r="S223" s="276"/>
      <c r="T223" s="274">
        <f>IF(AG4=4,AC4,IF(AG6=4,AC6,IF(AG8=4,AC8,IF(AG10=4,AC10,""))))</f>
        <v>0</v>
      </c>
      <c r="U223" s="276"/>
      <c r="V223" s="233">
        <f>O223*100+(36-R223)+T223*100</f>
        <v>2108</v>
      </c>
      <c r="W223" s="234"/>
      <c r="X223" s="234"/>
      <c r="Y223" s="235"/>
      <c r="Z223" s="233">
        <f>RANK(V223,V223:Y273,0)</f>
        <v>1</v>
      </c>
      <c r="AA223" s="235"/>
    </row>
    <row r="224" spans="1:27" ht="13.5" customHeight="1" hidden="1">
      <c r="A224" s="65"/>
      <c r="B224" s="35"/>
      <c r="C224" s="3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3"/>
      <c r="P224" s="3"/>
      <c r="Q224" s="67"/>
      <c r="R224" s="3"/>
      <c r="S224" s="3"/>
      <c r="T224" s="3"/>
      <c r="U224" s="3"/>
      <c r="V224" s="4"/>
      <c r="W224" s="5"/>
      <c r="X224" s="5"/>
      <c r="Y224" s="6"/>
      <c r="Z224" s="4"/>
      <c r="AA224" s="6"/>
    </row>
    <row r="225" spans="1:27" ht="13.5" customHeight="1" hidden="1">
      <c r="A225" s="65"/>
      <c r="B225" s="35"/>
      <c r="C225" s="3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3"/>
      <c r="P225" s="3"/>
      <c r="Q225" s="67"/>
      <c r="R225" s="3"/>
      <c r="S225" s="3"/>
      <c r="T225" s="3"/>
      <c r="U225" s="3"/>
      <c r="V225" s="4"/>
      <c r="W225" s="5"/>
      <c r="X225" s="5"/>
      <c r="Y225" s="6"/>
      <c r="Z225" s="4"/>
      <c r="AA225" s="6"/>
    </row>
    <row r="226" spans="1:27" ht="13.5" customHeight="1" hidden="1">
      <c r="A226" s="65"/>
      <c r="B226" s="35"/>
      <c r="C226" s="3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3"/>
      <c r="P226" s="3"/>
      <c r="Q226" s="67"/>
      <c r="R226" s="3"/>
      <c r="S226" s="3"/>
      <c r="T226" s="3"/>
      <c r="U226" s="3"/>
      <c r="V226" s="4"/>
      <c r="W226" s="5"/>
      <c r="X226" s="5"/>
      <c r="Y226" s="6"/>
      <c r="Z226" s="4"/>
      <c r="AA226" s="6"/>
    </row>
    <row r="227" spans="1:27" ht="13.5" customHeight="1" hidden="1">
      <c r="A227" s="65"/>
      <c r="B227" s="35"/>
      <c r="C227" s="3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3"/>
      <c r="P227" s="3"/>
      <c r="Q227" s="67"/>
      <c r="R227" s="3"/>
      <c r="S227" s="3"/>
      <c r="T227" s="3"/>
      <c r="U227" s="3"/>
      <c r="V227" s="4"/>
      <c r="W227" s="5"/>
      <c r="X227" s="5"/>
      <c r="Y227" s="6"/>
      <c r="Z227" s="4"/>
      <c r="AA227" s="6"/>
    </row>
    <row r="228" spans="1:27" ht="13.5" customHeight="1" hidden="1">
      <c r="A228" s="65"/>
      <c r="B228" s="35"/>
      <c r="C228" s="3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3"/>
      <c r="P228" s="3"/>
      <c r="Q228" s="67"/>
      <c r="R228" s="3"/>
      <c r="S228" s="3"/>
      <c r="T228" s="3"/>
      <c r="U228" s="3"/>
      <c r="V228" s="4"/>
      <c r="W228" s="5"/>
      <c r="X228" s="5"/>
      <c r="Y228" s="6"/>
      <c r="Z228" s="4"/>
      <c r="AA228" s="6"/>
    </row>
    <row r="229" spans="1:27" ht="13.5" customHeight="1" hidden="1">
      <c r="A229" s="65"/>
      <c r="B229" s="35"/>
      <c r="C229" s="3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3"/>
      <c r="P229" s="3"/>
      <c r="Q229" s="67"/>
      <c r="R229" s="3"/>
      <c r="S229" s="3"/>
      <c r="T229" s="3"/>
      <c r="U229" s="3"/>
      <c r="V229" s="4"/>
      <c r="W229" s="5"/>
      <c r="X229" s="5"/>
      <c r="Y229" s="6"/>
      <c r="Z229" s="4"/>
      <c r="AA229" s="6"/>
    </row>
    <row r="230" spans="1:27" ht="13.5" customHeight="1" hidden="1">
      <c r="A230" s="65"/>
      <c r="B230" s="35"/>
      <c r="C230" s="3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3"/>
      <c r="P230" s="3"/>
      <c r="Q230" s="67"/>
      <c r="R230" s="3"/>
      <c r="S230" s="3"/>
      <c r="T230" s="3"/>
      <c r="U230" s="3"/>
      <c r="V230" s="4"/>
      <c r="W230" s="5"/>
      <c r="X230" s="5"/>
      <c r="Y230" s="6"/>
      <c r="Z230" s="4"/>
      <c r="AA230" s="6"/>
    </row>
    <row r="231" spans="1:27" ht="13.5" customHeight="1" hidden="1">
      <c r="A231" s="65"/>
      <c r="B231" s="35"/>
      <c r="C231" s="3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3"/>
      <c r="P231" s="3"/>
      <c r="Q231" s="67"/>
      <c r="R231" s="3"/>
      <c r="S231" s="3"/>
      <c r="T231" s="3"/>
      <c r="U231" s="3"/>
      <c r="V231" s="4"/>
      <c r="W231" s="5"/>
      <c r="X231" s="5"/>
      <c r="Y231" s="6"/>
      <c r="Z231" s="4"/>
      <c r="AA231" s="6"/>
    </row>
    <row r="232" spans="1:27" ht="13.5" customHeight="1" hidden="1">
      <c r="A232" s="65"/>
      <c r="B232" s="35"/>
      <c r="C232" s="3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3"/>
      <c r="P232" s="3"/>
      <c r="Q232" s="67"/>
      <c r="R232" s="3"/>
      <c r="S232" s="3"/>
      <c r="T232" s="3"/>
      <c r="U232" s="3"/>
      <c r="V232" s="4"/>
      <c r="W232" s="5"/>
      <c r="X232" s="5"/>
      <c r="Y232" s="6"/>
      <c r="Z232" s="4"/>
      <c r="AA232" s="6"/>
    </row>
    <row r="233" spans="1:27" ht="13.5">
      <c r="A233" s="65" t="s">
        <v>242</v>
      </c>
      <c r="B233" s="274" t="str">
        <f>IF(AG14=4,A14,IF(AG16=4,A16,IF(AG18=4,A18,IF(AG20=4,A20,""))))</f>
        <v>8</v>
      </c>
      <c r="C233" s="276"/>
      <c r="D233" s="328" t="str">
        <f>IF(AG14=4,B14,IF(AG16=4,B16,IF(AG18=4,B18,IF(AG20=4,B20,""))))</f>
        <v>上大野Ｓアタッカーズ</v>
      </c>
      <c r="E233" s="328"/>
      <c r="F233" s="328"/>
      <c r="G233" s="328"/>
      <c r="H233" s="328"/>
      <c r="I233" s="328"/>
      <c r="J233" s="328"/>
      <c r="K233" s="328"/>
      <c r="L233" s="328"/>
      <c r="M233" s="328"/>
      <c r="N233" s="328"/>
      <c r="O233" s="274">
        <f>IF(AG14=4,AD14,IF(AG16=4,AD16,IF(AG18=4,AD18,IF(AG20=4,AD20,""))))</f>
        <v>17</v>
      </c>
      <c r="P233" s="276"/>
      <c r="Q233" s="67" t="s">
        <v>6</v>
      </c>
      <c r="R233" s="274">
        <f>IF(AG14=4,AF14,IF(AG16=4,AF16,IF(AG18=4,Q18,IF(AG20=4,Q20,""))))</f>
        <v>8</v>
      </c>
      <c r="S233" s="276"/>
      <c r="T233" s="274">
        <f>IF(AG14=4,AC14,IF(AG16=4,AC16,IF(AG18=4,AC18,IF(AG20=4,AC20,""))))</f>
        <v>2</v>
      </c>
      <c r="U233" s="276"/>
      <c r="V233" s="233">
        <f>O233*100+(36-R233)+T233*100</f>
        <v>1928</v>
      </c>
      <c r="W233" s="234"/>
      <c r="X233" s="234"/>
      <c r="Y233" s="235"/>
      <c r="Z233" s="233">
        <f>RANK(V233,V223:Y273,0)</f>
        <v>3</v>
      </c>
      <c r="AA233" s="235"/>
    </row>
    <row r="234" spans="1:27" ht="13.5" customHeight="1" hidden="1">
      <c r="A234" s="65"/>
      <c r="B234" s="35"/>
      <c r="C234" s="3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3"/>
      <c r="P234" s="3"/>
      <c r="Q234" s="67"/>
      <c r="R234" s="3"/>
      <c r="S234" s="3"/>
      <c r="T234" s="3"/>
      <c r="U234" s="3"/>
      <c r="V234" s="4"/>
      <c r="W234" s="5"/>
      <c r="X234" s="5"/>
      <c r="Y234" s="6"/>
      <c r="Z234" s="4"/>
      <c r="AA234" s="6"/>
    </row>
    <row r="235" spans="1:27" ht="13.5" customHeight="1" hidden="1">
      <c r="A235" s="65"/>
      <c r="B235" s="35"/>
      <c r="C235" s="3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3"/>
      <c r="P235" s="3"/>
      <c r="Q235" s="67"/>
      <c r="R235" s="3"/>
      <c r="S235" s="3"/>
      <c r="T235" s="3"/>
      <c r="U235" s="3"/>
      <c r="V235" s="4"/>
      <c r="W235" s="5"/>
      <c r="X235" s="5"/>
      <c r="Y235" s="6"/>
      <c r="Z235" s="4"/>
      <c r="AA235" s="6"/>
    </row>
    <row r="236" spans="1:27" ht="13.5" customHeight="1" hidden="1">
      <c r="A236" s="65"/>
      <c r="B236" s="35"/>
      <c r="C236" s="3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3"/>
      <c r="P236" s="3"/>
      <c r="Q236" s="67"/>
      <c r="R236" s="3"/>
      <c r="S236" s="3"/>
      <c r="T236" s="3"/>
      <c r="U236" s="3"/>
      <c r="V236" s="4"/>
      <c r="W236" s="5"/>
      <c r="X236" s="5"/>
      <c r="Y236" s="6"/>
      <c r="Z236" s="4"/>
      <c r="AA236" s="6"/>
    </row>
    <row r="237" spans="1:27" ht="13.5" customHeight="1" hidden="1">
      <c r="A237" s="65"/>
      <c r="B237" s="35"/>
      <c r="C237" s="3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3"/>
      <c r="P237" s="3"/>
      <c r="Q237" s="67"/>
      <c r="R237" s="3"/>
      <c r="S237" s="3"/>
      <c r="T237" s="3"/>
      <c r="U237" s="3"/>
      <c r="V237" s="4"/>
      <c r="W237" s="5"/>
      <c r="X237" s="5"/>
      <c r="Y237" s="6"/>
      <c r="Z237" s="4"/>
      <c r="AA237" s="6"/>
    </row>
    <row r="238" spans="1:27" ht="13.5" customHeight="1" hidden="1">
      <c r="A238" s="65"/>
      <c r="B238" s="35"/>
      <c r="C238" s="3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3"/>
      <c r="P238" s="3"/>
      <c r="Q238" s="67"/>
      <c r="R238" s="3"/>
      <c r="S238" s="3"/>
      <c r="T238" s="3"/>
      <c r="U238" s="3"/>
      <c r="V238" s="4"/>
      <c r="W238" s="5"/>
      <c r="X238" s="5"/>
      <c r="Y238" s="6"/>
      <c r="Z238" s="4"/>
      <c r="AA238" s="6"/>
    </row>
    <row r="239" spans="1:27" ht="13.5" customHeight="1" hidden="1">
      <c r="A239" s="65"/>
      <c r="B239" s="35"/>
      <c r="C239" s="3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3"/>
      <c r="P239" s="3"/>
      <c r="Q239" s="67"/>
      <c r="R239" s="3"/>
      <c r="S239" s="3"/>
      <c r="T239" s="3"/>
      <c r="U239" s="3"/>
      <c r="V239" s="4"/>
      <c r="W239" s="5"/>
      <c r="X239" s="5"/>
      <c r="Y239" s="6"/>
      <c r="Z239" s="4"/>
      <c r="AA239" s="6"/>
    </row>
    <row r="240" spans="1:27" ht="13.5" customHeight="1" hidden="1">
      <c r="A240" s="65"/>
      <c r="B240" s="35"/>
      <c r="C240" s="3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3"/>
      <c r="P240" s="3"/>
      <c r="Q240" s="67"/>
      <c r="R240" s="3"/>
      <c r="S240" s="3"/>
      <c r="T240" s="3"/>
      <c r="U240" s="3"/>
      <c r="V240" s="4"/>
      <c r="W240" s="5"/>
      <c r="X240" s="5"/>
      <c r="Y240" s="6"/>
      <c r="Z240" s="4"/>
      <c r="AA240" s="6"/>
    </row>
    <row r="241" spans="1:27" ht="13.5" customHeight="1" hidden="1">
      <c r="A241" s="65"/>
      <c r="B241" s="35"/>
      <c r="C241" s="3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3"/>
      <c r="P241" s="3"/>
      <c r="Q241" s="67"/>
      <c r="R241" s="3"/>
      <c r="S241" s="3"/>
      <c r="T241" s="3"/>
      <c r="U241" s="3"/>
      <c r="V241" s="4"/>
      <c r="W241" s="5"/>
      <c r="X241" s="5"/>
      <c r="Y241" s="6"/>
      <c r="Z241" s="4"/>
      <c r="AA241" s="6"/>
    </row>
    <row r="242" spans="1:27" ht="13.5" customHeight="1" hidden="1">
      <c r="A242" s="65"/>
      <c r="B242" s="35"/>
      <c r="C242" s="3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3"/>
      <c r="P242" s="3"/>
      <c r="Q242" s="67"/>
      <c r="R242" s="3"/>
      <c r="S242" s="3"/>
      <c r="T242" s="3"/>
      <c r="U242" s="3"/>
      <c r="V242" s="4"/>
      <c r="W242" s="5"/>
      <c r="X242" s="5"/>
      <c r="Y242" s="6"/>
      <c r="Z242" s="4"/>
      <c r="AA242" s="6"/>
    </row>
    <row r="243" spans="1:27" ht="13.5">
      <c r="A243" s="65" t="s">
        <v>243</v>
      </c>
      <c r="B243" s="274" t="str">
        <f>IF(AG24=4,A24,IF(AG26=4,A26,IF(AG28=4,A28,IF(AG30=4,A30,""))))</f>
        <v>11</v>
      </c>
      <c r="C243" s="276"/>
      <c r="D243" s="328" t="str">
        <f>IF(AG24=4,B24,IF(AG26=4,B26,IF(AG28=4,B28,IF(AG30=4,B30,""))))</f>
        <v>Ａｏｉトップガン</v>
      </c>
      <c r="E243" s="328"/>
      <c r="F243" s="328"/>
      <c r="G243" s="328"/>
      <c r="H243" s="328"/>
      <c r="I243" s="328"/>
      <c r="J243" s="328"/>
      <c r="K243" s="328"/>
      <c r="L243" s="328"/>
      <c r="M243" s="328"/>
      <c r="N243" s="328"/>
      <c r="O243" s="274">
        <f>IF(AG24=4,AD24,IF(AG26=4,AD26,IF(AG28=4,AD28,IF(AG30=4,AD30,""))))</f>
        <v>16</v>
      </c>
      <c r="P243" s="276"/>
      <c r="Q243" s="67" t="s">
        <v>6</v>
      </c>
      <c r="R243" s="274">
        <f>IF(AG24=4,AF24,IF(AG26=4,AF26,IF(AG28=4,Q28,IF(AG30=4,Q30,""))))</f>
        <v>8</v>
      </c>
      <c r="S243" s="276"/>
      <c r="T243" s="274">
        <f>IF(AG24=4,AC24,IF(AG26=4,AC26,IF(AG28=4,AC28,IF(AG30=4,AC30,""))))</f>
        <v>0</v>
      </c>
      <c r="U243" s="276"/>
      <c r="V243" s="233">
        <f>O243*100+(36-R243)+T243*100</f>
        <v>1628</v>
      </c>
      <c r="W243" s="234"/>
      <c r="X243" s="234"/>
      <c r="Y243" s="235"/>
      <c r="Z243" s="233">
        <f>RANK(V243,V223:Y273,0)</f>
        <v>4</v>
      </c>
      <c r="AA243" s="235"/>
    </row>
    <row r="244" spans="1:27" ht="13.5" customHeight="1" hidden="1">
      <c r="A244" s="65"/>
      <c r="B244" s="35"/>
      <c r="C244" s="3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3"/>
      <c r="P244" s="3"/>
      <c r="Q244" s="67"/>
      <c r="R244" s="3"/>
      <c r="S244" s="3"/>
      <c r="T244" s="3"/>
      <c r="U244" s="3"/>
      <c r="V244" s="4"/>
      <c r="W244" s="5"/>
      <c r="X244" s="5"/>
      <c r="Y244" s="6"/>
      <c r="Z244" s="4"/>
      <c r="AA244" s="6"/>
    </row>
    <row r="245" spans="1:27" ht="13.5" customHeight="1" hidden="1">
      <c r="A245" s="65"/>
      <c r="B245" s="35"/>
      <c r="C245" s="3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3"/>
      <c r="P245" s="3"/>
      <c r="Q245" s="67"/>
      <c r="R245" s="3"/>
      <c r="S245" s="3"/>
      <c r="T245" s="3"/>
      <c r="U245" s="3"/>
      <c r="V245" s="4"/>
      <c r="W245" s="5"/>
      <c r="X245" s="5"/>
      <c r="Y245" s="6"/>
      <c r="Z245" s="4"/>
      <c r="AA245" s="6"/>
    </row>
    <row r="246" spans="1:27" ht="13.5" customHeight="1" hidden="1">
      <c r="A246" s="65"/>
      <c r="B246" s="35"/>
      <c r="C246" s="3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3"/>
      <c r="P246" s="3"/>
      <c r="Q246" s="67"/>
      <c r="R246" s="3"/>
      <c r="S246" s="3"/>
      <c r="T246" s="3"/>
      <c r="U246" s="3"/>
      <c r="V246" s="4"/>
      <c r="W246" s="5"/>
      <c r="X246" s="5"/>
      <c r="Y246" s="6"/>
      <c r="Z246" s="4"/>
      <c r="AA246" s="6"/>
    </row>
    <row r="247" spans="1:27" ht="13.5" customHeight="1" hidden="1">
      <c r="A247" s="65"/>
      <c r="B247" s="35"/>
      <c r="C247" s="3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3"/>
      <c r="P247" s="3"/>
      <c r="Q247" s="67"/>
      <c r="R247" s="3"/>
      <c r="S247" s="3"/>
      <c r="T247" s="3"/>
      <c r="U247" s="3"/>
      <c r="V247" s="4"/>
      <c r="W247" s="5"/>
      <c r="X247" s="5"/>
      <c r="Y247" s="6"/>
      <c r="Z247" s="4"/>
      <c r="AA247" s="6"/>
    </row>
    <row r="248" spans="1:27" ht="13.5" customHeight="1" hidden="1">
      <c r="A248" s="65"/>
      <c r="B248" s="35"/>
      <c r="C248" s="3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3"/>
      <c r="P248" s="3"/>
      <c r="Q248" s="67"/>
      <c r="R248" s="3"/>
      <c r="S248" s="3"/>
      <c r="T248" s="3"/>
      <c r="U248" s="3"/>
      <c r="V248" s="4"/>
      <c r="W248" s="5"/>
      <c r="X248" s="5"/>
      <c r="Y248" s="6"/>
      <c r="Z248" s="4"/>
      <c r="AA248" s="6"/>
    </row>
    <row r="249" spans="1:27" ht="13.5" customHeight="1" hidden="1">
      <c r="A249" s="65"/>
      <c r="B249" s="35"/>
      <c r="C249" s="3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3"/>
      <c r="P249" s="3"/>
      <c r="Q249" s="67"/>
      <c r="R249" s="3"/>
      <c r="S249" s="3"/>
      <c r="T249" s="3"/>
      <c r="U249" s="3"/>
      <c r="V249" s="4"/>
      <c r="W249" s="5"/>
      <c r="X249" s="5"/>
      <c r="Y249" s="6"/>
      <c r="Z249" s="4"/>
      <c r="AA249" s="6"/>
    </row>
    <row r="250" spans="1:27" ht="13.5" customHeight="1" hidden="1">
      <c r="A250" s="65"/>
      <c r="B250" s="35"/>
      <c r="C250" s="3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3"/>
      <c r="P250" s="3"/>
      <c r="Q250" s="67"/>
      <c r="R250" s="3"/>
      <c r="S250" s="3"/>
      <c r="T250" s="3"/>
      <c r="U250" s="3"/>
      <c r="V250" s="4"/>
      <c r="W250" s="5"/>
      <c r="X250" s="5"/>
      <c r="Y250" s="6"/>
      <c r="Z250" s="4"/>
      <c r="AA250" s="6"/>
    </row>
    <row r="251" spans="1:27" ht="13.5" customHeight="1" hidden="1">
      <c r="A251" s="65"/>
      <c r="B251" s="35"/>
      <c r="C251" s="3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3"/>
      <c r="P251" s="3"/>
      <c r="Q251" s="67"/>
      <c r="R251" s="3"/>
      <c r="S251" s="3"/>
      <c r="T251" s="3"/>
      <c r="U251" s="3"/>
      <c r="V251" s="4"/>
      <c r="W251" s="5"/>
      <c r="X251" s="5"/>
      <c r="Y251" s="6"/>
      <c r="Z251" s="4"/>
      <c r="AA251" s="6"/>
    </row>
    <row r="252" spans="1:27" ht="13.5" customHeight="1" hidden="1">
      <c r="A252" s="65"/>
      <c r="B252" s="35"/>
      <c r="C252" s="3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3"/>
      <c r="P252" s="3"/>
      <c r="Q252" s="67"/>
      <c r="R252" s="3"/>
      <c r="S252" s="3"/>
      <c r="T252" s="3"/>
      <c r="U252" s="3"/>
      <c r="V252" s="4"/>
      <c r="W252" s="5"/>
      <c r="X252" s="5"/>
      <c r="Y252" s="6"/>
      <c r="Z252" s="4"/>
      <c r="AA252" s="6"/>
    </row>
    <row r="253" spans="1:27" ht="13.5">
      <c r="A253" s="65" t="s">
        <v>244</v>
      </c>
      <c r="B253" s="274" t="str">
        <f>IF(AG34=4,A34,IF(AG36=4,A36,IF(AG38=4,A38,IF(AG40=4,A40,""))))</f>
        <v>15</v>
      </c>
      <c r="C253" s="276"/>
      <c r="D253" s="328" t="str">
        <f>IF(AG34=4,B34,IF(AG36=4,B36,IF(AG38=4,B38,IF(AG40=4,B40,""))))</f>
        <v>岩沼西ファイターズＢ</v>
      </c>
      <c r="E253" s="328"/>
      <c r="F253" s="328"/>
      <c r="G253" s="328"/>
      <c r="H253" s="328"/>
      <c r="I253" s="328"/>
      <c r="J253" s="328"/>
      <c r="K253" s="328"/>
      <c r="L253" s="328"/>
      <c r="M253" s="328"/>
      <c r="N253" s="328"/>
      <c r="O253" s="274">
        <f>IF(AG34=4,AD34,IF(AG36=4,AD36,IF(AG38=4,AD38,IF(AG40=4,AD40,""))))</f>
        <v>13</v>
      </c>
      <c r="P253" s="276"/>
      <c r="Q253" s="67" t="s">
        <v>6</v>
      </c>
      <c r="R253" s="274">
        <f>IF(AG34=4,AF34,IF(AG36=4,AF36,IF(AG38=4,Q38,IF(AG40=4,Q40,""))))</f>
        <v>11</v>
      </c>
      <c r="S253" s="276"/>
      <c r="T253" s="274">
        <f>IF(AG34=4,AC34,IF(AG36=4,AC36,IF(AG38=4,AC38,IF(AG40=4,AC40,""))))</f>
        <v>0</v>
      </c>
      <c r="U253" s="276"/>
      <c r="V253" s="233">
        <f>O253*100+(36-R253)+T253*100</f>
        <v>1325</v>
      </c>
      <c r="W253" s="234"/>
      <c r="X253" s="234"/>
      <c r="Y253" s="235"/>
      <c r="Z253" s="233">
        <f>RANK(V253,V223:Y273,0)</f>
        <v>5</v>
      </c>
      <c r="AA253" s="235"/>
    </row>
    <row r="254" spans="1:27" ht="13.5" customHeight="1" hidden="1">
      <c r="A254" s="65"/>
      <c r="B254" s="35"/>
      <c r="C254" s="36"/>
      <c r="D254" s="68"/>
      <c r="E254" s="64"/>
      <c r="F254" s="64"/>
      <c r="G254" s="64"/>
      <c r="H254" s="64"/>
      <c r="I254" s="64"/>
      <c r="J254" s="64"/>
      <c r="K254" s="64"/>
      <c r="L254" s="64"/>
      <c r="M254" s="64"/>
      <c r="N254" s="69"/>
      <c r="O254" s="3"/>
      <c r="P254" s="3"/>
      <c r="Q254" s="67"/>
      <c r="R254" s="3"/>
      <c r="S254" s="3"/>
      <c r="T254" s="3"/>
      <c r="U254" s="3"/>
      <c r="V254" s="4"/>
      <c r="W254" s="5"/>
      <c r="X254" s="5"/>
      <c r="Y254" s="6"/>
      <c r="Z254" s="4"/>
      <c r="AA254" s="6"/>
    </row>
    <row r="255" spans="1:27" ht="13.5" customHeight="1" hidden="1">
      <c r="A255" s="65"/>
      <c r="B255" s="35"/>
      <c r="C255" s="36"/>
      <c r="D255" s="68"/>
      <c r="E255" s="64"/>
      <c r="F255" s="64"/>
      <c r="G255" s="64"/>
      <c r="H255" s="64"/>
      <c r="I255" s="64"/>
      <c r="J255" s="64"/>
      <c r="K255" s="64"/>
      <c r="L255" s="64"/>
      <c r="M255" s="64"/>
      <c r="N255" s="69"/>
      <c r="O255" s="3"/>
      <c r="P255" s="3"/>
      <c r="Q255" s="67"/>
      <c r="R255" s="3"/>
      <c r="S255" s="3"/>
      <c r="T255" s="3"/>
      <c r="U255" s="3"/>
      <c r="V255" s="4"/>
      <c r="W255" s="5"/>
      <c r="X255" s="5"/>
      <c r="Y255" s="6"/>
      <c r="Z255" s="4"/>
      <c r="AA255" s="6"/>
    </row>
    <row r="256" spans="1:27" ht="13.5" customHeight="1" hidden="1">
      <c r="A256" s="65"/>
      <c r="B256" s="35"/>
      <c r="C256" s="36"/>
      <c r="D256" s="68"/>
      <c r="E256" s="64"/>
      <c r="F256" s="64"/>
      <c r="G256" s="64"/>
      <c r="H256" s="64"/>
      <c r="I256" s="64"/>
      <c r="J256" s="64"/>
      <c r="K256" s="64"/>
      <c r="L256" s="64"/>
      <c r="M256" s="64"/>
      <c r="N256" s="69"/>
      <c r="O256" s="3"/>
      <c r="P256" s="3"/>
      <c r="Q256" s="67"/>
      <c r="R256" s="3"/>
      <c r="S256" s="3"/>
      <c r="T256" s="3"/>
      <c r="U256" s="3"/>
      <c r="V256" s="4"/>
      <c r="W256" s="5"/>
      <c r="X256" s="5"/>
      <c r="Y256" s="6"/>
      <c r="Z256" s="4"/>
      <c r="AA256" s="6"/>
    </row>
    <row r="257" spans="1:27" ht="13.5" customHeight="1" hidden="1">
      <c r="A257" s="65"/>
      <c r="B257" s="35"/>
      <c r="C257" s="36"/>
      <c r="D257" s="68"/>
      <c r="E257" s="64"/>
      <c r="F257" s="64"/>
      <c r="G257" s="64"/>
      <c r="H257" s="64"/>
      <c r="I257" s="64"/>
      <c r="J257" s="64"/>
      <c r="K257" s="64"/>
      <c r="L257" s="64"/>
      <c r="M257" s="64"/>
      <c r="N257" s="69"/>
      <c r="O257" s="3"/>
      <c r="P257" s="3"/>
      <c r="Q257" s="67"/>
      <c r="R257" s="3"/>
      <c r="S257" s="3"/>
      <c r="T257" s="3"/>
      <c r="U257" s="3"/>
      <c r="V257" s="4"/>
      <c r="W257" s="5"/>
      <c r="X257" s="5"/>
      <c r="Y257" s="6"/>
      <c r="Z257" s="4"/>
      <c r="AA257" s="6"/>
    </row>
    <row r="258" spans="1:27" ht="13.5" customHeight="1" hidden="1">
      <c r="A258" s="65"/>
      <c r="B258" s="35"/>
      <c r="C258" s="36"/>
      <c r="D258" s="68"/>
      <c r="E258" s="64"/>
      <c r="F258" s="64"/>
      <c r="G258" s="64"/>
      <c r="H258" s="64"/>
      <c r="I258" s="64"/>
      <c r="J258" s="64"/>
      <c r="K258" s="64"/>
      <c r="L258" s="64"/>
      <c r="M258" s="64"/>
      <c r="N258" s="69"/>
      <c r="O258" s="3"/>
      <c r="P258" s="3"/>
      <c r="Q258" s="67"/>
      <c r="R258" s="3"/>
      <c r="S258" s="3"/>
      <c r="T258" s="3"/>
      <c r="U258" s="3"/>
      <c r="V258" s="4"/>
      <c r="W258" s="5"/>
      <c r="X258" s="5"/>
      <c r="Y258" s="6"/>
      <c r="Z258" s="4"/>
      <c r="AA258" s="6"/>
    </row>
    <row r="259" spans="1:27" ht="13.5" customHeight="1" hidden="1">
      <c r="A259" s="65"/>
      <c r="B259" s="35"/>
      <c r="C259" s="36"/>
      <c r="D259" s="68"/>
      <c r="E259" s="64"/>
      <c r="F259" s="64"/>
      <c r="G259" s="64"/>
      <c r="H259" s="64"/>
      <c r="I259" s="64"/>
      <c r="J259" s="64"/>
      <c r="K259" s="64"/>
      <c r="L259" s="64"/>
      <c r="M259" s="64"/>
      <c r="N259" s="69"/>
      <c r="O259" s="3"/>
      <c r="P259" s="3"/>
      <c r="Q259" s="67"/>
      <c r="R259" s="3"/>
      <c r="S259" s="3"/>
      <c r="T259" s="3"/>
      <c r="U259" s="3"/>
      <c r="V259" s="4"/>
      <c r="W259" s="5"/>
      <c r="X259" s="5"/>
      <c r="Y259" s="6"/>
      <c r="Z259" s="4"/>
      <c r="AA259" s="6"/>
    </row>
    <row r="260" spans="1:27" ht="13.5" customHeight="1" hidden="1">
      <c r="A260" s="65"/>
      <c r="B260" s="35"/>
      <c r="C260" s="36"/>
      <c r="D260" s="68"/>
      <c r="E260" s="64"/>
      <c r="F260" s="64"/>
      <c r="G260" s="64"/>
      <c r="H260" s="64"/>
      <c r="I260" s="64"/>
      <c r="J260" s="64"/>
      <c r="K260" s="64"/>
      <c r="L260" s="64"/>
      <c r="M260" s="64"/>
      <c r="N260" s="69"/>
      <c r="O260" s="3"/>
      <c r="P260" s="3"/>
      <c r="Q260" s="67"/>
      <c r="R260" s="3"/>
      <c r="S260" s="3"/>
      <c r="T260" s="3"/>
      <c r="U260" s="3"/>
      <c r="V260" s="4"/>
      <c r="W260" s="5"/>
      <c r="X260" s="5"/>
      <c r="Y260" s="6"/>
      <c r="Z260" s="4"/>
      <c r="AA260" s="6"/>
    </row>
    <row r="261" spans="1:27" ht="13.5" customHeight="1" hidden="1">
      <c r="A261" s="65"/>
      <c r="B261" s="35"/>
      <c r="C261" s="36"/>
      <c r="D261" s="68"/>
      <c r="E261" s="64"/>
      <c r="F261" s="64"/>
      <c r="G261" s="64"/>
      <c r="H261" s="64"/>
      <c r="I261" s="64"/>
      <c r="J261" s="64"/>
      <c r="K261" s="64"/>
      <c r="L261" s="64"/>
      <c r="M261" s="64"/>
      <c r="N261" s="69"/>
      <c r="O261" s="3"/>
      <c r="P261" s="3"/>
      <c r="Q261" s="67"/>
      <c r="R261" s="3"/>
      <c r="S261" s="3"/>
      <c r="T261" s="3"/>
      <c r="U261" s="3"/>
      <c r="V261" s="4"/>
      <c r="W261" s="5"/>
      <c r="X261" s="5"/>
      <c r="Y261" s="6"/>
      <c r="Z261" s="4"/>
      <c r="AA261" s="6"/>
    </row>
    <row r="262" spans="1:27" ht="13.5" customHeight="1" hidden="1">
      <c r="A262" s="65"/>
      <c r="B262" s="35"/>
      <c r="C262" s="36"/>
      <c r="D262" s="68"/>
      <c r="E262" s="64"/>
      <c r="F262" s="64"/>
      <c r="G262" s="64"/>
      <c r="H262" s="64"/>
      <c r="I262" s="64"/>
      <c r="J262" s="64"/>
      <c r="K262" s="64"/>
      <c r="L262" s="64"/>
      <c r="M262" s="64"/>
      <c r="N262" s="69"/>
      <c r="O262" s="3"/>
      <c r="P262" s="3"/>
      <c r="Q262" s="67"/>
      <c r="R262" s="3"/>
      <c r="S262" s="3"/>
      <c r="T262" s="3"/>
      <c r="U262" s="3"/>
      <c r="V262" s="4"/>
      <c r="W262" s="5"/>
      <c r="X262" s="5"/>
      <c r="Y262" s="6"/>
      <c r="Z262" s="4"/>
      <c r="AA262" s="6"/>
    </row>
    <row r="263" spans="1:27" ht="13.5">
      <c r="A263" s="65" t="s">
        <v>245</v>
      </c>
      <c r="B263" s="274" t="str">
        <f>IF(AG44=4,A44,IF(AG46=4,A46,IF(AG48=4,A48,IF(AG50=4,A50,""))))</f>
        <v>17</v>
      </c>
      <c r="C263" s="276"/>
      <c r="D263" s="328" t="str">
        <f>IF(AG44=4,B44,IF(AG46=4,B46,IF(AG48=4,B48,IF(AG50=4,B50,""))))</f>
        <v>いいたて草野ガッツ</v>
      </c>
      <c r="E263" s="328"/>
      <c r="F263" s="328"/>
      <c r="G263" s="328"/>
      <c r="H263" s="328"/>
      <c r="I263" s="328"/>
      <c r="J263" s="328"/>
      <c r="K263" s="328"/>
      <c r="L263" s="328"/>
      <c r="M263" s="328"/>
      <c r="N263" s="328"/>
      <c r="O263" s="274">
        <f>IF(AG44=4,AD44,IF(AG46=4,AD46,IF(AG48=4,AD48,IF(AG50=4,AD50,""))))</f>
        <v>18</v>
      </c>
      <c r="P263" s="276"/>
      <c r="Q263" s="67" t="s">
        <v>6</v>
      </c>
      <c r="R263" s="274">
        <f>IF(AG44=4,AF44,IF(AG46=4,AF46,IF(AG48=4,Q48,IF(AG50=4,Q50,""))))</f>
        <v>31</v>
      </c>
      <c r="S263" s="276"/>
      <c r="T263" s="274">
        <f>IF(AG44=4,AC44,IF(AG46=4,AC46,IF(AG48=4,AC48,IF(AG50=4,AC50,""))))</f>
        <v>2</v>
      </c>
      <c r="U263" s="276"/>
      <c r="V263" s="233">
        <f>O263*100+(36-R263)+T263*100</f>
        <v>2005</v>
      </c>
      <c r="W263" s="234"/>
      <c r="X263" s="234"/>
      <c r="Y263" s="235"/>
      <c r="Z263" s="233">
        <f>RANK(V263,V223:Y273,0)</f>
        <v>2</v>
      </c>
      <c r="AA263" s="235"/>
    </row>
    <row r="264" spans="1:27" ht="13.5" customHeight="1" hidden="1">
      <c r="A264" s="65"/>
      <c r="B264" s="35"/>
      <c r="C264" s="36"/>
      <c r="D264" s="68"/>
      <c r="E264" s="64"/>
      <c r="F264" s="64"/>
      <c r="G264" s="64"/>
      <c r="H264" s="64"/>
      <c r="I264" s="64"/>
      <c r="J264" s="64"/>
      <c r="K264" s="64"/>
      <c r="L264" s="64"/>
      <c r="M264" s="64"/>
      <c r="N264" s="69"/>
      <c r="O264" s="3"/>
      <c r="P264" s="3"/>
      <c r="Q264" s="67"/>
      <c r="R264" s="3"/>
      <c r="S264" s="3"/>
      <c r="T264" s="3"/>
      <c r="U264" s="3"/>
      <c r="V264" s="4"/>
      <c r="W264" s="5"/>
      <c r="X264" s="5"/>
      <c r="Y264" s="6"/>
      <c r="Z264" s="4"/>
      <c r="AA264" s="6"/>
    </row>
    <row r="265" spans="1:27" ht="13.5" customHeight="1" hidden="1">
      <c r="A265" s="65"/>
      <c r="B265" s="35"/>
      <c r="C265" s="36"/>
      <c r="D265" s="68"/>
      <c r="E265" s="64"/>
      <c r="F265" s="64"/>
      <c r="G265" s="64"/>
      <c r="H265" s="64"/>
      <c r="I265" s="64"/>
      <c r="J265" s="64"/>
      <c r="K265" s="64"/>
      <c r="L265" s="64"/>
      <c r="M265" s="64"/>
      <c r="N265" s="69"/>
      <c r="O265" s="3"/>
      <c r="P265" s="3"/>
      <c r="Q265" s="67"/>
      <c r="R265" s="3"/>
      <c r="S265" s="3"/>
      <c r="T265" s="3"/>
      <c r="U265" s="3"/>
      <c r="V265" s="4"/>
      <c r="W265" s="5"/>
      <c r="X265" s="5"/>
      <c r="Y265" s="6"/>
      <c r="Z265" s="4"/>
      <c r="AA265" s="6"/>
    </row>
    <row r="266" spans="1:27" ht="13.5" customHeight="1" hidden="1">
      <c r="A266" s="65"/>
      <c r="B266" s="35"/>
      <c r="C266" s="36"/>
      <c r="D266" s="68"/>
      <c r="E266" s="64"/>
      <c r="F266" s="64"/>
      <c r="G266" s="64"/>
      <c r="H266" s="64"/>
      <c r="I266" s="64"/>
      <c r="J266" s="64"/>
      <c r="K266" s="64"/>
      <c r="L266" s="64"/>
      <c r="M266" s="64"/>
      <c r="N266" s="69"/>
      <c r="O266" s="3"/>
      <c r="P266" s="3"/>
      <c r="Q266" s="67"/>
      <c r="R266" s="3"/>
      <c r="S266" s="3"/>
      <c r="T266" s="3"/>
      <c r="U266" s="3"/>
      <c r="V266" s="4"/>
      <c r="W266" s="5"/>
      <c r="X266" s="5"/>
      <c r="Y266" s="6"/>
      <c r="Z266" s="4"/>
      <c r="AA266" s="6"/>
    </row>
    <row r="267" spans="1:27" ht="13.5" customHeight="1" hidden="1">
      <c r="A267" s="65"/>
      <c r="B267" s="35"/>
      <c r="C267" s="36"/>
      <c r="D267" s="68"/>
      <c r="E267" s="64"/>
      <c r="F267" s="64"/>
      <c r="G267" s="64"/>
      <c r="H267" s="64"/>
      <c r="I267" s="64"/>
      <c r="J267" s="64"/>
      <c r="K267" s="64"/>
      <c r="L267" s="64"/>
      <c r="M267" s="64"/>
      <c r="N267" s="69"/>
      <c r="O267" s="3"/>
      <c r="P267" s="3"/>
      <c r="Q267" s="67"/>
      <c r="R267" s="3"/>
      <c r="S267" s="3"/>
      <c r="T267" s="3"/>
      <c r="U267" s="3"/>
      <c r="V267" s="4"/>
      <c r="W267" s="5"/>
      <c r="X267" s="5"/>
      <c r="Y267" s="6"/>
      <c r="Z267" s="4"/>
      <c r="AA267" s="6"/>
    </row>
    <row r="268" spans="1:27" ht="13.5" customHeight="1" hidden="1">
      <c r="A268" s="65"/>
      <c r="B268" s="35"/>
      <c r="C268" s="36"/>
      <c r="D268" s="68"/>
      <c r="E268" s="64"/>
      <c r="F268" s="64"/>
      <c r="G268" s="64"/>
      <c r="H268" s="64"/>
      <c r="I268" s="64"/>
      <c r="J268" s="64"/>
      <c r="K268" s="64"/>
      <c r="L268" s="64"/>
      <c r="M268" s="64"/>
      <c r="N268" s="69"/>
      <c r="O268" s="3"/>
      <c r="P268" s="3"/>
      <c r="Q268" s="67"/>
      <c r="R268" s="3"/>
      <c r="S268" s="3"/>
      <c r="T268" s="3"/>
      <c r="U268" s="3"/>
      <c r="V268" s="4"/>
      <c r="W268" s="5"/>
      <c r="X268" s="5"/>
      <c r="Y268" s="6"/>
      <c r="Z268" s="4"/>
      <c r="AA268" s="6"/>
    </row>
    <row r="269" spans="1:27" ht="13.5" customHeight="1" hidden="1">
      <c r="A269" s="65"/>
      <c r="B269" s="35"/>
      <c r="C269" s="36"/>
      <c r="D269" s="68"/>
      <c r="E269" s="64"/>
      <c r="F269" s="64"/>
      <c r="G269" s="64"/>
      <c r="H269" s="64"/>
      <c r="I269" s="64"/>
      <c r="J269" s="64"/>
      <c r="K269" s="64"/>
      <c r="L269" s="64"/>
      <c r="M269" s="64"/>
      <c r="N269" s="69"/>
      <c r="O269" s="3"/>
      <c r="P269" s="3"/>
      <c r="Q269" s="67"/>
      <c r="R269" s="3"/>
      <c r="S269" s="3"/>
      <c r="T269" s="3"/>
      <c r="U269" s="3"/>
      <c r="V269" s="4"/>
      <c r="W269" s="5"/>
      <c r="X269" s="5"/>
      <c r="Y269" s="6"/>
      <c r="Z269" s="4"/>
      <c r="AA269" s="6"/>
    </row>
    <row r="270" spans="1:27" ht="13.5" customHeight="1" hidden="1">
      <c r="A270" s="65"/>
      <c r="B270" s="35"/>
      <c r="C270" s="36"/>
      <c r="D270" s="68"/>
      <c r="E270" s="64"/>
      <c r="F270" s="64"/>
      <c r="G270" s="64"/>
      <c r="H270" s="64"/>
      <c r="I270" s="64"/>
      <c r="J270" s="64"/>
      <c r="K270" s="64"/>
      <c r="L270" s="64"/>
      <c r="M270" s="64"/>
      <c r="N270" s="69"/>
      <c r="O270" s="3"/>
      <c r="P270" s="3"/>
      <c r="Q270" s="67"/>
      <c r="R270" s="3"/>
      <c r="S270" s="3"/>
      <c r="T270" s="3"/>
      <c r="U270" s="3"/>
      <c r="V270" s="4"/>
      <c r="W270" s="5"/>
      <c r="X270" s="5"/>
      <c r="Y270" s="6"/>
      <c r="Z270" s="4"/>
      <c r="AA270" s="6"/>
    </row>
    <row r="271" spans="1:27" ht="13.5" customHeight="1" hidden="1">
      <c r="A271" s="65"/>
      <c r="B271" s="35"/>
      <c r="C271" s="36"/>
      <c r="D271" s="68"/>
      <c r="E271" s="64"/>
      <c r="F271" s="64"/>
      <c r="G271" s="64"/>
      <c r="H271" s="64"/>
      <c r="I271" s="64"/>
      <c r="J271" s="64"/>
      <c r="K271" s="64"/>
      <c r="L271" s="64"/>
      <c r="M271" s="64"/>
      <c r="N271" s="69"/>
      <c r="O271" s="3"/>
      <c r="P271" s="3"/>
      <c r="Q271" s="67"/>
      <c r="R271" s="3"/>
      <c r="S271" s="3"/>
      <c r="T271" s="3"/>
      <c r="U271" s="3"/>
      <c r="V271" s="4"/>
      <c r="W271" s="5"/>
      <c r="X271" s="5"/>
      <c r="Y271" s="6"/>
      <c r="Z271" s="4"/>
      <c r="AA271" s="6"/>
    </row>
    <row r="272" spans="1:27" ht="13.5" customHeight="1" hidden="1">
      <c r="A272" s="65"/>
      <c r="B272" s="35"/>
      <c r="C272" s="36"/>
      <c r="D272" s="68"/>
      <c r="E272" s="64"/>
      <c r="F272" s="64"/>
      <c r="G272" s="64"/>
      <c r="H272" s="64"/>
      <c r="I272" s="64"/>
      <c r="J272" s="64"/>
      <c r="K272" s="64"/>
      <c r="L272" s="64"/>
      <c r="M272" s="64"/>
      <c r="N272" s="69"/>
      <c r="O272" s="3"/>
      <c r="P272" s="3"/>
      <c r="Q272" s="67"/>
      <c r="R272" s="3"/>
      <c r="S272" s="3"/>
      <c r="T272" s="3"/>
      <c r="U272" s="3"/>
      <c r="V272" s="4"/>
      <c r="W272" s="5"/>
      <c r="X272" s="5"/>
      <c r="Y272" s="6"/>
      <c r="Z272" s="4"/>
      <c r="AA272" s="6"/>
    </row>
    <row r="273" spans="1:27" ht="13.5">
      <c r="A273" s="65" t="s">
        <v>246</v>
      </c>
      <c r="B273" s="274" t="str">
        <f>IF(AG54=4,A54,IF(AG56=4,A56,IF(AG58=4,A58,IF(AG60=4,A60,""))))</f>
        <v>22</v>
      </c>
      <c r="C273" s="276"/>
      <c r="D273" s="328" t="str">
        <f>IF(AG54=4,B54,IF(AG56=4,B56,IF(AG58=4,B58,IF(AG60=4,B60,""))))</f>
        <v>須賀川ゴジラキッズＤＢＣ</v>
      </c>
      <c r="E273" s="328"/>
      <c r="F273" s="328"/>
      <c r="G273" s="328"/>
      <c r="H273" s="328"/>
      <c r="I273" s="328"/>
      <c r="J273" s="328"/>
      <c r="K273" s="328"/>
      <c r="L273" s="328"/>
      <c r="M273" s="328"/>
      <c r="N273" s="328"/>
      <c r="O273" s="274">
        <f>IF(AG54=4,AD54,IF(AG56=4,AD56,IF(AG58=4,AD58,IF(AG60=4,AD60,""))))</f>
        <v>11</v>
      </c>
      <c r="P273" s="276"/>
      <c r="Q273" s="67" t="s">
        <v>6</v>
      </c>
      <c r="R273" s="274">
        <f>IF(AG54=4,AF54,IF(AG56=4,AF56,IF(AG58=4,Q58,IF(AG60=4,Q60,""))))</f>
        <v>32</v>
      </c>
      <c r="S273" s="276"/>
      <c r="T273" s="274">
        <f>IF(AG54=4,AC54,IF(AG56=4,AC56,IF(AG58=4,AC58,IF(AG60=4,AC60,""))))</f>
        <v>0</v>
      </c>
      <c r="U273" s="276"/>
      <c r="V273" s="233">
        <f>O273*100+(36-R273)+T273*100</f>
        <v>1104</v>
      </c>
      <c r="W273" s="234"/>
      <c r="X273" s="234"/>
      <c r="Y273" s="235"/>
      <c r="Z273" s="233">
        <f>RANK(V273,V223:Y273,0)</f>
        <v>6</v>
      </c>
      <c r="AA273" s="235"/>
    </row>
  </sheetData>
  <sheetProtection password="CC03" sheet="1"/>
  <protectedRanges>
    <protectedRange sqref="Z223:AA273" name="範囲10"/>
    <protectedRange sqref="Z170:AA220" name="範囲9"/>
    <protectedRange sqref="Z117:AA167" name="範囲8"/>
    <protectedRange sqref="Z64:AA114" name="範囲7"/>
    <protectedRange sqref="AG54:AG61" name="範囲6"/>
    <protectedRange sqref="AG44:AG51" name="範囲5"/>
    <protectedRange sqref="AG34:AG41" name="範囲4"/>
    <protectedRange sqref="AG24:AG31" name="範囲3"/>
    <protectedRange sqref="AG4:AG11" name="範囲1"/>
    <protectedRange sqref="AG14:AG21" name="範囲2"/>
  </protectedRanges>
  <mergeCells count="722">
    <mergeCell ref="AH6:AJ7"/>
    <mergeCell ref="AH8:AJ9"/>
    <mergeCell ref="AO16:AO17"/>
    <mergeCell ref="AH10:AJ11"/>
    <mergeCell ref="AH14:AJ15"/>
    <mergeCell ref="AH16:AJ17"/>
    <mergeCell ref="AH18:AJ19"/>
    <mergeCell ref="AK16:AL17"/>
    <mergeCell ref="AH50:AJ51"/>
    <mergeCell ref="AH54:AJ55"/>
    <mergeCell ref="AH20:AJ21"/>
    <mergeCell ref="AH24:AJ25"/>
    <mergeCell ref="AK18:AL19"/>
    <mergeCell ref="AK20:AL21"/>
    <mergeCell ref="AK24:AL25"/>
    <mergeCell ref="AH36:AJ37"/>
    <mergeCell ref="AH38:AJ39"/>
    <mergeCell ref="AH40:AJ41"/>
    <mergeCell ref="AH44:AJ45"/>
    <mergeCell ref="AH46:AJ47"/>
    <mergeCell ref="AH48:AJ49"/>
    <mergeCell ref="AH26:AJ27"/>
    <mergeCell ref="AK3:AL3"/>
    <mergeCell ref="AK4:AL5"/>
    <mergeCell ref="AK6:AL7"/>
    <mergeCell ref="AK8:AL9"/>
    <mergeCell ref="AK10:AL11"/>
    <mergeCell ref="AK14:AL15"/>
    <mergeCell ref="AK26:AL27"/>
    <mergeCell ref="AH3:AJ3"/>
    <mergeCell ref="AH4:AJ5"/>
    <mergeCell ref="AK46:AL47"/>
    <mergeCell ref="AK48:AL49"/>
    <mergeCell ref="AK50:AL51"/>
    <mergeCell ref="AK54:AL55"/>
    <mergeCell ref="AK36:AL37"/>
    <mergeCell ref="AK38:AL39"/>
    <mergeCell ref="AK56:AL57"/>
    <mergeCell ref="AK58:AL59"/>
    <mergeCell ref="AH58:AJ59"/>
    <mergeCell ref="AH28:AJ29"/>
    <mergeCell ref="AH30:AJ31"/>
    <mergeCell ref="AH34:AJ35"/>
    <mergeCell ref="AK28:AL29"/>
    <mergeCell ref="AK30:AL31"/>
    <mergeCell ref="AK34:AL35"/>
    <mergeCell ref="AH56:AJ57"/>
    <mergeCell ref="AM14:AN15"/>
    <mergeCell ref="AM16:AN17"/>
    <mergeCell ref="AM30:AN31"/>
    <mergeCell ref="AM34:AN35"/>
    <mergeCell ref="AK40:AL41"/>
    <mergeCell ref="AK44:AL45"/>
    <mergeCell ref="AM18:AN19"/>
    <mergeCell ref="AM20:AN21"/>
    <mergeCell ref="AM24:AN25"/>
    <mergeCell ref="AM26:AN27"/>
    <mergeCell ref="AM28:AN29"/>
    <mergeCell ref="AK60:AL61"/>
    <mergeCell ref="AM3:AN3"/>
    <mergeCell ref="AM4:AN5"/>
    <mergeCell ref="AM6:AN7"/>
    <mergeCell ref="AM8:AN9"/>
    <mergeCell ref="AM10:AN11"/>
    <mergeCell ref="AO30:AO31"/>
    <mergeCell ref="AO34:AO35"/>
    <mergeCell ref="AO36:AO37"/>
    <mergeCell ref="AM50:AN51"/>
    <mergeCell ref="AO48:AO49"/>
    <mergeCell ref="AO50:AO51"/>
    <mergeCell ref="AM36:AN37"/>
    <mergeCell ref="AM38:AN39"/>
    <mergeCell ref="AM54:AN55"/>
    <mergeCell ref="AM56:AN57"/>
    <mergeCell ref="AM40:AN41"/>
    <mergeCell ref="AM44:AN45"/>
    <mergeCell ref="AM46:AN47"/>
    <mergeCell ref="AM48:AN49"/>
    <mergeCell ref="AO26:AO27"/>
    <mergeCell ref="AO28:AO29"/>
    <mergeCell ref="AO18:AO19"/>
    <mergeCell ref="AO20:AO21"/>
    <mergeCell ref="AO24:AO25"/>
    <mergeCell ref="AO4:AO5"/>
    <mergeCell ref="AO6:AO7"/>
    <mergeCell ref="AO8:AO9"/>
    <mergeCell ref="AO10:AO11"/>
    <mergeCell ref="AO14:AO15"/>
    <mergeCell ref="AO54:AO55"/>
    <mergeCell ref="AO56:AO57"/>
    <mergeCell ref="AO38:AO39"/>
    <mergeCell ref="AO40:AO41"/>
    <mergeCell ref="AO44:AO45"/>
    <mergeCell ref="AO46:AO47"/>
    <mergeCell ref="V63:Y63"/>
    <mergeCell ref="O64:P64"/>
    <mergeCell ref="R64:S64"/>
    <mergeCell ref="V64:Y64"/>
    <mergeCell ref="T64:U64"/>
    <mergeCell ref="T63:U63"/>
    <mergeCell ref="R74:S74"/>
    <mergeCell ref="R84:S84"/>
    <mergeCell ref="O74:P74"/>
    <mergeCell ref="O84:P84"/>
    <mergeCell ref="A63:K63"/>
    <mergeCell ref="B64:C64"/>
    <mergeCell ref="O63:P63"/>
    <mergeCell ref="AO58:AO59"/>
    <mergeCell ref="AO60:AO61"/>
    <mergeCell ref="Z63:AA63"/>
    <mergeCell ref="AM60:AN61"/>
    <mergeCell ref="AM58:AN59"/>
    <mergeCell ref="AH60:AJ61"/>
    <mergeCell ref="AA58:AA59"/>
    <mergeCell ref="AB58:AB59"/>
    <mergeCell ref="AG58:AG59"/>
    <mergeCell ref="AC58:AC59"/>
    <mergeCell ref="B94:C94"/>
    <mergeCell ref="D64:N64"/>
    <mergeCell ref="D74:N74"/>
    <mergeCell ref="D84:N84"/>
    <mergeCell ref="D94:N94"/>
    <mergeCell ref="B74:C74"/>
    <mergeCell ref="B84:C84"/>
    <mergeCell ref="A116:K116"/>
    <mergeCell ref="O116:P116"/>
    <mergeCell ref="T116:U116"/>
    <mergeCell ref="V116:Y116"/>
    <mergeCell ref="R104:S104"/>
    <mergeCell ref="R114:S114"/>
    <mergeCell ref="B104:C104"/>
    <mergeCell ref="B114:C114"/>
    <mergeCell ref="D104:N104"/>
    <mergeCell ref="D114:N114"/>
    <mergeCell ref="V114:Y114"/>
    <mergeCell ref="O94:P94"/>
    <mergeCell ref="O104:P104"/>
    <mergeCell ref="O114:P114"/>
    <mergeCell ref="R94:S94"/>
    <mergeCell ref="V94:Y94"/>
    <mergeCell ref="T114:U114"/>
    <mergeCell ref="V104:Y104"/>
    <mergeCell ref="Z104:AA104"/>
    <mergeCell ref="T104:U104"/>
    <mergeCell ref="T74:U74"/>
    <mergeCell ref="V74:Y74"/>
    <mergeCell ref="V84:Y84"/>
    <mergeCell ref="Z84:AA84"/>
    <mergeCell ref="T84:U84"/>
    <mergeCell ref="O127:P127"/>
    <mergeCell ref="R127:S127"/>
    <mergeCell ref="Z64:AA64"/>
    <mergeCell ref="V117:Y117"/>
    <mergeCell ref="Z117:AA117"/>
    <mergeCell ref="Z114:AA114"/>
    <mergeCell ref="Z116:AA116"/>
    <mergeCell ref="Z74:AA74"/>
    <mergeCell ref="Z94:AA94"/>
    <mergeCell ref="T94:U94"/>
    <mergeCell ref="T117:U117"/>
    <mergeCell ref="T127:U127"/>
    <mergeCell ref="V127:Y127"/>
    <mergeCell ref="Z127:AA127"/>
    <mergeCell ref="B117:C117"/>
    <mergeCell ref="D117:N117"/>
    <mergeCell ref="O117:P117"/>
    <mergeCell ref="R117:S117"/>
    <mergeCell ref="B127:C127"/>
    <mergeCell ref="D127:N127"/>
    <mergeCell ref="V147:Y147"/>
    <mergeCell ref="Z147:AA147"/>
    <mergeCell ref="T137:U137"/>
    <mergeCell ref="V137:Y137"/>
    <mergeCell ref="Z137:AA137"/>
    <mergeCell ref="T147:U147"/>
    <mergeCell ref="B147:C147"/>
    <mergeCell ref="D147:N147"/>
    <mergeCell ref="O147:P147"/>
    <mergeCell ref="R147:S147"/>
    <mergeCell ref="B137:C137"/>
    <mergeCell ref="D137:N137"/>
    <mergeCell ref="O137:P137"/>
    <mergeCell ref="R137:S137"/>
    <mergeCell ref="Z157:AA157"/>
    <mergeCell ref="B167:C167"/>
    <mergeCell ref="D167:N167"/>
    <mergeCell ref="O167:P167"/>
    <mergeCell ref="R167:S167"/>
    <mergeCell ref="T167:U167"/>
    <mergeCell ref="V167:Y167"/>
    <mergeCell ref="Z167:AA167"/>
    <mergeCell ref="T157:U157"/>
    <mergeCell ref="V157:Y157"/>
    <mergeCell ref="B180:C180"/>
    <mergeCell ref="D180:N180"/>
    <mergeCell ref="O180:P180"/>
    <mergeCell ref="R180:S180"/>
    <mergeCell ref="B157:C157"/>
    <mergeCell ref="D157:N157"/>
    <mergeCell ref="A169:K169"/>
    <mergeCell ref="O169:P169"/>
    <mergeCell ref="O157:P157"/>
    <mergeCell ref="R157:S157"/>
    <mergeCell ref="Z169:AA169"/>
    <mergeCell ref="B170:C170"/>
    <mergeCell ref="D170:N170"/>
    <mergeCell ref="O170:P170"/>
    <mergeCell ref="R170:S170"/>
    <mergeCell ref="T170:U170"/>
    <mergeCell ref="V170:Y170"/>
    <mergeCell ref="Z170:AA170"/>
    <mergeCell ref="T169:U169"/>
    <mergeCell ref="V169:Y169"/>
    <mergeCell ref="T180:U180"/>
    <mergeCell ref="V180:Y180"/>
    <mergeCell ref="Z180:AA180"/>
    <mergeCell ref="V200:Y200"/>
    <mergeCell ref="Z200:AA200"/>
    <mergeCell ref="T190:U190"/>
    <mergeCell ref="V190:Y190"/>
    <mergeCell ref="Z190:AA190"/>
    <mergeCell ref="T200:U200"/>
    <mergeCell ref="B200:C200"/>
    <mergeCell ref="D200:N200"/>
    <mergeCell ref="O200:P200"/>
    <mergeCell ref="R200:S200"/>
    <mergeCell ref="B190:C190"/>
    <mergeCell ref="D190:N190"/>
    <mergeCell ref="O190:P190"/>
    <mergeCell ref="R190:S190"/>
    <mergeCell ref="Z210:AA210"/>
    <mergeCell ref="B220:C220"/>
    <mergeCell ref="D220:N220"/>
    <mergeCell ref="O220:P220"/>
    <mergeCell ref="R220:S220"/>
    <mergeCell ref="T220:U220"/>
    <mergeCell ref="V220:Y220"/>
    <mergeCell ref="Z220:AA220"/>
    <mergeCell ref="T210:U210"/>
    <mergeCell ref="V210:Y210"/>
    <mergeCell ref="B233:C233"/>
    <mergeCell ref="D233:N233"/>
    <mergeCell ref="O233:P233"/>
    <mergeCell ref="R233:S233"/>
    <mergeCell ref="B210:C210"/>
    <mergeCell ref="D210:N210"/>
    <mergeCell ref="A222:K222"/>
    <mergeCell ref="O222:P222"/>
    <mergeCell ref="O210:P210"/>
    <mergeCell ref="R210:S210"/>
    <mergeCell ref="Z222:AA222"/>
    <mergeCell ref="B223:C223"/>
    <mergeCell ref="D223:N223"/>
    <mergeCell ref="O223:P223"/>
    <mergeCell ref="R223:S223"/>
    <mergeCell ref="T223:U223"/>
    <mergeCell ref="V223:Y223"/>
    <mergeCell ref="Z223:AA223"/>
    <mergeCell ref="T222:U222"/>
    <mergeCell ref="V222:Y222"/>
    <mergeCell ref="T233:U233"/>
    <mergeCell ref="V233:Y233"/>
    <mergeCell ref="Z233:AA233"/>
    <mergeCell ref="V253:Y253"/>
    <mergeCell ref="Z253:AA253"/>
    <mergeCell ref="T243:U243"/>
    <mergeCell ref="V243:Y243"/>
    <mergeCell ref="Z243:AA243"/>
    <mergeCell ref="T253:U253"/>
    <mergeCell ref="T263:U263"/>
    <mergeCell ref="V263:Y263"/>
    <mergeCell ref="B243:C243"/>
    <mergeCell ref="D243:N243"/>
    <mergeCell ref="O243:P243"/>
    <mergeCell ref="R243:S243"/>
    <mergeCell ref="B253:C253"/>
    <mergeCell ref="D253:N253"/>
    <mergeCell ref="O253:P253"/>
    <mergeCell ref="R253:S253"/>
    <mergeCell ref="O263:P263"/>
    <mergeCell ref="R263:S263"/>
    <mergeCell ref="Z263:AA263"/>
    <mergeCell ref="B273:C273"/>
    <mergeCell ref="D273:N273"/>
    <mergeCell ref="O273:P273"/>
    <mergeCell ref="R273:S273"/>
    <mergeCell ref="T273:U273"/>
    <mergeCell ref="V273:Y273"/>
    <mergeCell ref="Z273:AA273"/>
    <mergeCell ref="B263:C263"/>
    <mergeCell ref="D263:N263"/>
    <mergeCell ref="A1:AG1"/>
    <mergeCell ref="A2:F2"/>
    <mergeCell ref="A3:K3"/>
    <mergeCell ref="L3:N3"/>
    <mergeCell ref="O3:Q3"/>
    <mergeCell ref="R3:T3"/>
    <mergeCell ref="U3:W3"/>
    <mergeCell ref="X3:AB3"/>
    <mergeCell ref="AD3:AF3"/>
    <mergeCell ref="AA4:AA5"/>
    <mergeCell ref="AB4:AB5"/>
    <mergeCell ref="A4:A5"/>
    <mergeCell ref="B4:K5"/>
    <mergeCell ref="X4:X5"/>
    <mergeCell ref="L4:N5"/>
    <mergeCell ref="AG4:AG5"/>
    <mergeCell ref="O5:Q5"/>
    <mergeCell ref="R5:T5"/>
    <mergeCell ref="U5:W5"/>
    <mergeCell ref="AC4:AC5"/>
    <mergeCell ref="AD4:AD5"/>
    <mergeCell ref="AE4:AE5"/>
    <mergeCell ref="AF4:AF5"/>
    <mergeCell ref="Y4:Y5"/>
    <mergeCell ref="Z4:Z5"/>
    <mergeCell ref="AA6:AA7"/>
    <mergeCell ref="AB6:AB7"/>
    <mergeCell ref="A6:A7"/>
    <mergeCell ref="B6:K7"/>
    <mergeCell ref="O6:Q7"/>
    <mergeCell ref="X6:X7"/>
    <mergeCell ref="AG6:AG7"/>
    <mergeCell ref="L7:N7"/>
    <mergeCell ref="R7:T7"/>
    <mergeCell ref="U7:W7"/>
    <mergeCell ref="AC6:AC7"/>
    <mergeCell ref="AD6:AD7"/>
    <mergeCell ref="AE6:AE7"/>
    <mergeCell ref="AF6:AF7"/>
    <mergeCell ref="Y6:Y7"/>
    <mergeCell ref="Z6:Z7"/>
    <mergeCell ref="Z8:Z9"/>
    <mergeCell ref="AA8:AA9"/>
    <mergeCell ref="AB8:AB9"/>
    <mergeCell ref="A8:A9"/>
    <mergeCell ref="B8:K9"/>
    <mergeCell ref="R8:T9"/>
    <mergeCell ref="X8:X9"/>
    <mergeCell ref="AB10:AB11"/>
    <mergeCell ref="AG8:AG9"/>
    <mergeCell ref="L9:N9"/>
    <mergeCell ref="O9:Q9"/>
    <mergeCell ref="U9:W9"/>
    <mergeCell ref="AC8:AC9"/>
    <mergeCell ref="AD8:AD9"/>
    <mergeCell ref="AE8:AE9"/>
    <mergeCell ref="AF8:AF9"/>
    <mergeCell ref="Y8:Y9"/>
    <mergeCell ref="A10:A11"/>
    <mergeCell ref="B10:K11"/>
    <mergeCell ref="U10:W11"/>
    <mergeCell ref="X10:X11"/>
    <mergeCell ref="Y10:Y11"/>
    <mergeCell ref="Z10:Z11"/>
    <mergeCell ref="AD13:AF13"/>
    <mergeCell ref="AG10:AG11"/>
    <mergeCell ref="L11:N11"/>
    <mergeCell ref="O11:Q11"/>
    <mergeCell ref="R11:T11"/>
    <mergeCell ref="AC10:AC11"/>
    <mergeCell ref="AD10:AD11"/>
    <mergeCell ref="AE10:AE11"/>
    <mergeCell ref="AF10:AF11"/>
    <mergeCell ref="AA10:AA11"/>
    <mergeCell ref="AA14:AA15"/>
    <mergeCell ref="AB14:AB15"/>
    <mergeCell ref="A12:F12"/>
    <mergeCell ref="A13:K13"/>
    <mergeCell ref="L13:N13"/>
    <mergeCell ref="O13:Q13"/>
    <mergeCell ref="X13:AB13"/>
    <mergeCell ref="A14:A15"/>
    <mergeCell ref="B14:K15"/>
    <mergeCell ref="L14:N15"/>
    <mergeCell ref="X14:X15"/>
    <mergeCell ref="R13:T13"/>
    <mergeCell ref="U13:W13"/>
    <mergeCell ref="AG14:AG15"/>
    <mergeCell ref="O15:Q15"/>
    <mergeCell ref="R15:T15"/>
    <mergeCell ref="U15:W15"/>
    <mergeCell ref="AC14:AC15"/>
    <mergeCell ref="AD14:AD15"/>
    <mergeCell ref="AE14:AE15"/>
    <mergeCell ref="AF14:AF15"/>
    <mergeCell ref="Y14:Y15"/>
    <mergeCell ref="Z14:Z15"/>
    <mergeCell ref="AA16:AA17"/>
    <mergeCell ref="AB16:AB17"/>
    <mergeCell ref="A16:A17"/>
    <mergeCell ref="B16:K17"/>
    <mergeCell ref="O16:Q17"/>
    <mergeCell ref="X16:X17"/>
    <mergeCell ref="AG16:AG17"/>
    <mergeCell ref="L17:N17"/>
    <mergeCell ref="R17:T17"/>
    <mergeCell ref="U17:W17"/>
    <mergeCell ref="AC16:AC17"/>
    <mergeCell ref="AD16:AD17"/>
    <mergeCell ref="AE16:AE17"/>
    <mergeCell ref="AF16:AF17"/>
    <mergeCell ref="Y16:Y17"/>
    <mergeCell ref="Z16:Z17"/>
    <mergeCell ref="Z18:Z19"/>
    <mergeCell ref="AA18:AA19"/>
    <mergeCell ref="AB18:AB19"/>
    <mergeCell ref="A18:A19"/>
    <mergeCell ref="B18:K19"/>
    <mergeCell ref="R18:T19"/>
    <mergeCell ref="X18:X19"/>
    <mergeCell ref="AB20:AB21"/>
    <mergeCell ref="AG18:AG19"/>
    <mergeCell ref="L19:N19"/>
    <mergeCell ref="O19:Q19"/>
    <mergeCell ref="U19:W19"/>
    <mergeCell ref="AC18:AC19"/>
    <mergeCell ref="AD18:AD19"/>
    <mergeCell ref="AE18:AE19"/>
    <mergeCell ref="AF18:AF19"/>
    <mergeCell ref="Y18:Y19"/>
    <mergeCell ref="A20:A21"/>
    <mergeCell ref="B20:K21"/>
    <mergeCell ref="U20:W21"/>
    <mergeCell ref="X20:X21"/>
    <mergeCell ref="Y20:Y21"/>
    <mergeCell ref="Z20:Z21"/>
    <mergeCell ref="AD23:AF23"/>
    <mergeCell ref="AG20:AG21"/>
    <mergeCell ref="L21:N21"/>
    <mergeCell ref="O21:Q21"/>
    <mergeCell ref="R21:T21"/>
    <mergeCell ref="AC20:AC21"/>
    <mergeCell ref="AD20:AD21"/>
    <mergeCell ref="AE20:AE21"/>
    <mergeCell ref="AF20:AF21"/>
    <mergeCell ref="AA20:AA21"/>
    <mergeCell ref="AA24:AA25"/>
    <mergeCell ref="AB24:AB25"/>
    <mergeCell ref="A22:F22"/>
    <mergeCell ref="A23:K23"/>
    <mergeCell ref="L23:N23"/>
    <mergeCell ref="O23:Q23"/>
    <mergeCell ref="X23:AB23"/>
    <mergeCell ref="A24:A25"/>
    <mergeCell ref="B24:K25"/>
    <mergeCell ref="L24:N25"/>
    <mergeCell ref="X24:X25"/>
    <mergeCell ref="R23:T23"/>
    <mergeCell ref="U23:W23"/>
    <mergeCell ref="AG24:AG25"/>
    <mergeCell ref="O25:Q25"/>
    <mergeCell ref="R25:T25"/>
    <mergeCell ref="U25:W25"/>
    <mergeCell ref="AC24:AC25"/>
    <mergeCell ref="AD24:AD25"/>
    <mergeCell ref="AE24:AE25"/>
    <mergeCell ref="AF24:AF25"/>
    <mergeCell ref="Y24:Y25"/>
    <mergeCell ref="Z24:Z25"/>
    <mergeCell ref="AA26:AA27"/>
    <mergeCell ref="AB26:AB27"/>
    <mergeCell ref="A26:A27"/>
    <mergeCell ref="B26:K27"/>
    <mergeCell ref="O26:Q27"/>
    <mergeCell ref="X26:X27"/>
    <mergeCell ref="AG26:AG27"/>
    <mergeCell ref="L27:N27"/>
    <mergeCell ref="R27:T27"/>
    <mergeCell ref="U27:W27"/>
    <mergeCell ref="AC26:AC27"/>
    <mergeCell ref="AD26:AD27"/>
    <mergeCell ref="AE26:AE27"/>
    <mergeCell ref="AF26:AF27"/>
    <mergeCell ref="Y26:Y27"/>
    <mergeCell ref="Z26:Z27"/>
    <mergeCell ref="Z28:Z29"/>
    <mergeCell ref="AA28:AA29"/>
    <mergeCell ref="AB28:AB29"/>
    <mergeCell ref="A28:A29"/>
    <mergeCell ref="B28:K29"/>
    <mergeCell ref="R28:T29"/>
    <mergeCell ref="X28:X29"/>
    <mergeCell ref="AB30:AB31"/>
    <mergeCell ref="AG28:AG29"/>
    <mergeCell ref="L29:N29"/>
    <mergeCell ref="O29:Q29"/>
    <mergeCell ref="U29:W29"/>
    <mergeCell ref="AC28:AC29"/>
    <mergeCell ref="AD28:AD29"/>
    <mergeCell ref="AE28:AE29"/>
    <mergeCell ref="AF28:AF29"/>
    <mergeCell ref="Y28:Y29"/>
    <mergeCell ref="A30:A31"/>
    <mergeCell ref="B30:K31"/>
    <mergeCell ref="U30:W31"/>
    <mergeCell ref="X30:X31"/>
    <mergeCell ref="Y30:Y31"/>
    <mergeCell ref="Z30:Z31"/>
    <mergeCell ref="AD33:AF33"/>
    <mergeCell ref="AG30:AG31"/>
    <mergeCell ref="L31:N31"/>
    <mergeCell ref="O31:Q31"/>
    <mergeCell ref="R31:T31"/>
    <mergeCell ref="AC30:AC31"/>
    <mergeCell ref="AD30:AD31"/>
    <mergeCell ref="AE30:AE31"/>
    <mergeCell ref="AF30:AF31"/>
    <mergeCell ref="AA30:AA31"/>
    <mergeCell ref="Y34:Y35"/>
    <mergeCell ref="Z34:Z35"/>
    <mergeCell ref="A32:F32"/>
    <mergeCell ref="A33:K33"/>
    <mergeCell ref="L33:N33"/>
    <mergeCell ref="O33:Q33"/>
    <mergeCell ref="X33:AB33"/>
    <mergeCell ref="A34:A35"/>
    <mergeCell ref="B34:K35"/>
    <mergeCell ref="L34:N35"/>
    <mergeCell ref="X34:X35"/>
    <mergeCell ref="R33:T33"/>
    <mergeCell ref="U33:W33"/>
    <mergeCell ref="AG34:AG35"/>
    <mergeCell ref="O35:Q35"/>
    <mergeCell ref="R35:T35"/>
    <mergeCell ref="U35:W35"/>
    <mergeCell ref="AC34:AC35"/>
    <mergeCell ref="AD34:AD35"/>
    <mergeCell ref="AE34:AE35"/>
    <mergeCell ref="AF34:AF35"/>
    <mergeCell ref="AA34:AA35"/>
    <mergeCell ref="AB34:AB35"/>
    <mergeCell ref="AE38:AE39"/>
    <mergeCell ref="AF38:AF39"/>
    <mergeCell ref="Y38:Y39"/>
    <mergeCell ref="Z38:Z39"/>
    <mergeCell ref="A36:A37"/>
    <mergeCell ref="B36:K37"/>
    <mergeCell ref="O36:Q37"/>
    <mergeCell ref="X36:X37"/>
    <mergeCell ref="AC36:AC37"/>
    <mergeCell ref="AD36:AD37"/>
    <mergeCell ref="A40:A41"/>
    <mergeCell ref="B40:K41"/>
    <mergeCell ref="U40:W41"/>
    <mergeCell ref="X40:X41"/>
    <mergeCell ref="AE36:AE37"/>
    <mergeCell ref="AF36:AF37"/>
    <mergeCell ref="A38:A39"/>
    <mergeCell ref="B38:K39"/>
    <mergeCell ref="R38:T39"/>
    <mergeCell ref="X38:X39"/>
    <mergeCell ref="AG36:AG37"/>
    <mergeCell ref="L37:N37"/>
    <mergeCell ref="R37:T37"/>
    <mergeCell ref="U37:W37"/>
    <mergeCell ref="AA36:AA37"/>
    <mergeCell ref="AB36:AB37"/>
    <mergeCell ref="Y36:Y37"/>
    <mergeCell ref="Z36:Z37"/>
    <mergeCell ref="AA40:AA41"/>
    <mergeCell ref="AB40:AB41"/>
    <mergeCell ref="AG38:AG39"/>
    <mergeCell ref="L39:N39"/>
    <mergeCell ref="O39:Q39"/>
    <mergeCell ref="U39:W39"/>
    <mergeCell ref="AA38:AA39"/>
    <mergeCell ref="AB38:AB39"/>
    <mergeCell ref="AC38:AC39"/>
    <mergeCell ref="AD38:AD39"/>
    <mergeCell ref="AG40:AG41"/>
    <mergeCell ref="L41:N41"/>
    <mergeCell ref="O41:Q41"/>
    <mergeCell ref="R41:T41"/>
    <mergeCell ref="AC40:AC41"/>
    <mergeCell ref="AD40:AD41"/>
    <mergeCell ref="Y40:Y41"/>
    <mergeCell ref="Z40:Z41"/>
    <mergeCell ref="AE40:AE41"/>
    <mergeCell ref="AF40:AF41"/>
    <mergeCell ref="A42:F42"/>
    <mergeCell ref="G42:Q42"/>
    <mergeCell ref="U43:W43"/>
    <mergeCell ref="X43:AB43"/>
    <mergeCell ref="A43:K43"/>
    <mergeCell ref="L43:N43"/>
    <mergeCell ref="O43:Q43"/>
    <mergeCell ref="R43:T43"/>
    <mergeCell ref="AD43:AF43"/>
    <mergeCell ref="A44:A45"/>
    <mergeCell ref="B44:K45"/>
    <mergeCell ref="L44:N45"/>
    <mergeCell ref="X44:X45"/>
    <mergeCell ref="Y44:Y45"/>
    <mergeCell ref="Z44:Z45"/>
    <mergeCell ref="AA44:AA45"/>
    <mergeCell ref="AF44:AF45"/>
    <mergeCell ref="AG44:AG45"/>
    <mergeCell ref="O45:Q45"/>
    <mergeCell ref="R45:T45"/>
    <mergeCell ref="U45:W45"/>
    <mergeCell ref="AB44:AB45"/>
    <mergeCell ref="AC44:AC45"/>
    <mergeCell ref="AD44:AD45"/>
    <mergeCell ref="AE44:AE45"/>
    <mergeCell ref="AE48:AE49"/>
    <mergeCell ref="AF48:AF49"/>
    <mergeCell ref="Y48:Y49"/>
    <mergeCell ref="Z48:Z49"/>
    <mergeCell ref="A46:A47"/>
    <mergeCell ref="B46:K47"/>
    <mergeCell ref="O46:Q47"/>
    <mergeCell ref="X46:X47"/>
    <mergeCell ref="AC46:AC47"/>
    <mergeCell ref="AD46:AD47"/>
    <mergeCell ref="A50:A51"/>
    <mergeCell ref="B50:K51"/>
    <mergeCell ref="U50:W51"/>
    <mergeCell ref="X50:X51"/>
    <mergeCell ref="AE46:AE47"/>
    <mergeCell ref="AF46:AF47"/>
    <mergeCell ref="A48:A49"/>
    <mergeCell ref="B48:K49"/>
    <mergeCell ref="R48:T49"/>
    <mergeCell ref="X48:X49"/>
    <mergeCell ref="AG46:AG47"/>
    <mergeCell ref="L47:N47"/>
    <mergeCell ref="R47:T47"/>
    <mergeCell ref="U47:W47"/>
    <mergeCell ref="AA46:AA47"/>
    <mergeCell ref="AB46:AB47"/>
    <mergeCell ref="Y46:Y47"/>
    <mergeCell ref="Z46:Z47"/>
    <mergeCell ref="AA50:AA51"/>
    <mergeCell ref="AB50:AB51"/>
    <mergeCell ref="AG48:AG49"/>
    <mergeCell ref="L49:N49"/>
    <mergeCell ref="O49:Q49"/>
    <mergeCell ref="U49:W49"/>
    <mergeCell ref="AA48:AA49"/>
    <mergeCell ref="AB48:AB49"/>
    <mergeCell ref="AC48:AC49"/>
    <mergeCell ref="AD48:AD49"/>
    <mergeCell ref="AG50:AG51"/>
    <mergeCell ref="L51:N51"/>
    <mergeCell ref="O51:Q51"/>
    <mergeCell ref="R51:T51"/>
    <mergeCell ref="AC50:AC51"/>
    <mergeCell ref="AD50:AD51"/>
    <mergeCell ref="Y50:Y51"/>
    <mergeCell ref="Z50:Z51"/>
    <mergeCell ref="AE50:AE51"/>
    <mergeCell ref="AF50:AF51"/>
    <mergeCell ref="A52:F52"/>
    <mergeCell ref="G52:Q52"/>
    <mergeCell ref="U53:W53"/>
    <mergeCell ref="X53:AB53"/>
    <mergeCell ref="A53:K53"/>
    <mergeCell ref="L53:N53"/>
    <mergeCell ref="O53:Q53"/>
    <mergeCell ref="R53:T53"/>
    <mergeCell ref="AD53:AF53"/>
    <mergeCell ref="A54:A55"/>
    <mergeCell ref="B54:K55"/>
    <mergeCell ref="L54:N55"/>
    <mergeCell ref="X54:X55"/>
    <mergeCell ref="Y54:Y55"/>
    <mergeCell ref="Z54:Z55"/>
    <mergeCell ref="AA54:AA55"/>
    <mergeCell ref="AF54:AF55"/>
    <mergeCell ref="AG54:AG55"/>
    <mergeCell ref="O55:Q55"/>
    <mergeCell ref="R55:T55"/>
    <mergeCell ref="U55:W55"/>
    <mergeCell ref="AB54:AB55"/>
    <mergeCell ref="AC54:AC55"/>
    <mergeCell ref="AD54:AD55"/>
    <mergeCell ref="AE54:AE55"/>
    <mergeCell ref="Y56:Y57"/>
    <mergeCell ref="Z56:Z57"/>
    <mergeCell ref="AA56:AA57"/>
    <mergeCell ref="AB56:AB57"/>
    <mergeCell ref="A56:A57"/>
    <mergeCell ref="B56:K57"/>
    <mergeCell ref="O56:Q57"/>
    <mergeCell ref="X56:X57"/>
    <mergeCell ref="O59:Q59"/>
    <mergeCell ref="U59:W59"/>
    <mergeCell ref="AG56:AG57"/>
    <mergeCell ref="L57:N57"/>
    <mergeCell ref="R57:T57"/>
    <mergeCell ref="U57:W57"/>
    <mergeCell ref="AC56:AC57"/>
    <mergeCell ref="AD56:AD57"/>
    <mergeCell ref="AE56:AE57"/>
    <mergeCell ref="AF56:AF57"/>
    <mergeCell ref="AD58:AD59"/>
    <mergeCell ref="AE58:AE59"/>
    <mergeCell ref="AF58:AF59"/>
    <mergeCell ref="Y58:Y59"/>
    <mergeCell ref="Z58:Z59"/>
    <mergeCell ref="A58:A59"/>
    <mergeCell ref="B58:K59"/>
    <mergeCell ref="R58:T59"/>
    <mergeCell ref="X58:X59"/>
    <mergeCell ref="L59:N59"/>
    <mergeCell ref="AC60:AC61"/>
    <mergeCell ref="AD60:AD61"/>
    <mergeCell ref="A60:A61"/>
    <mergeCell ref="B60:K61"/>
    <mergeCell ref="U60:W61"/>
    <mergeCell ref="X60:X61"/>
    <mergeCell ref="AG60:AG61"/>
    <mergeCell ref="L61:N61"/>
    <mergeCell ref="O61:Q61"/>
    <mergeCell ref="R61:T61"/>
    <mergeCell ref="AA60:AA61"/>
    <mergeCell ref="AB60:AB61"/>
    <mergeCell ref="AE60:AE61"/>
    <mergeCell ref="AF60:AF61"/>
    <mergeCell ref="Y60:Y61"/>
    <mergeCell ref="Z60:Z61"/>
  </mergeCells>
  <printOptions/>
  <pageMargins left="0.5905511811023623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52"/>
  <sheetViews>
    <sheetView showGridLines="0" view="pageBreakPreview" zoomScaleSheetLayoutView="100" workbookViewId="0" topLeftCell="A1">
      <selection activeCell="A1" sqref="A1:BP1"/>
    </sheetView>
  </sheetViews>
  <sheetFormatPr defaultColWidth="9.00390625" defaultRowHeight="13.5"/>
  <cols>
    <col min="1" max="1" width="4.00390625" style="53" customWidth="1"/>
    <col min="2" max="68" width="1.25" style="53" customWidth="1"/>
    <col min="69" max="76" width="3.75390625" style="53" customWidth="1"/>
    <col min="77" max="89" width="2.125" style="53" customWidth="1"/>
    <col min="90" max="99" width="2.50390625" style="53" customWidth="1"/>
    <col min="100" max="111" width="3.25390625" style="53" customWidth="1"/>
    <col min="112" max="114" width="3.625" style="53" customWidth="1"/>
    <col min="115" max="116" width="3.00390625" style="53" customWidth="1"/>
    <col min="117" max="16384" width="9.00390625" style="53" customWidth="1"/>
  </cols>
  <sheetData>
    <row r="1" spans="1:68" ht="13.5">
      <c r="A1" s="341" t="s">
        <v>88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</row>
    <row r="2" spans="2:68" ht="13.5">
      <c r="B2" s="72" t="s">
        <v>89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350" t="s">
        <v>74</v>
      </c>
      <c r="BK2" s="350"/>
      <c r="BL2" s="350"/>
      <c r="BM2" s="350"/>
      <c r="BN2" s="350"/>
      <c r="BO2" s="350"/>
      <c r="BP2" s="71"/>
    </row>
    <row r="3" spans="2:76" ht="13.5"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4">
        <f>B4</f>
        <v>25</v>
      </c>
      <c r="U3" s="364"/>
      <c r="V3" s="364"/>
      <c r="W3" s="364"/>
      <c r="X3" s="364"/>
      <c r="Y3" s="364"/>
      <c r="Z3" s="364">
        <f>B6</f>
        <v>26</v>
      </c>
      <c r="AA3" s="364"/>
      <c r="AB3" s="364"/>
      <c r="AC3" s="364"/>
      <c r="AD3" s="364"/>
      <c r="AE3" s="364"/>
      <c r="AF3" s="364">
        <f>B8</f>
        <v>27</v>
      </c>
      <c r="AG3" s="364"/>
      <c r="AH3" s="364"/>
      <c r="AI3" s="364"/>
      <c r="AJ3" s="364"/>
      <c r="AK3" s="364"/>
      <c r="AL3" s="364">
        <f>B10</f>
        <v>28</v>
      </c>
      <c r="AM3" s="364"/>
      <c r="AN3" s="364"/>
      <c r="AO3" s="364"/>
      <c r="AP3" s="364"/>
      <c r="AQ3" s="364"/>
      <c r="AR3" s="364" t="s">
        <v>90</v>
      </c>
      <c r="AS3" s="364"/>
      <c r="AT3" s="364"/>
      <c r="AU3" s="364"/>
      <c r="AV3" s="364"/>
      <c r="AW3" s="364"/>
      <c r="AX3" s="364"/>
      <c r="AY3" s="364"/>
      <c r="AZ3" s="364"/>
      <c r="BA3" s="364"/>
      <c r="BB3" s="364" t="s">
        <v>3</v>
      </c>
      <c r="BC3" s="364"/>
      <c r="BD3" s="364"/>
      <c r="BE3" s="364" t="s">
        <v>5</v>
      </c>
      <c r="BF3" s="364"/>
      <c r="BG3" s="364"/>
      <c r="BH3" s="364"/>
      <c r="BI3" s="364"/>
      <c r="BJ3" s="364"/>
      <c r="BK3" s="364"/>
      <c r="BL3" s="364"/>
      <c r="BM3" s="364" t="s">
        <v>4</v>
      </c>
      <c r="BN3" s="364"/>
      <c r="BO3" s="364"/>
      <c r="BP3" s="71"/>
      <c r="BQ3" s="340" t="s">
        <v>150</v>
      </c>
      <c r="BR3" s="340"/>
      <c r="BS3" s="340"/>
      <c r="BT3" s="340" t="s">
        <v>151</v>
      </c>
      <c r="BU3" s="340"/>
      <c r="BV3" s="340" t="s">
        <v>152</v>
      </c>
      <c r="BW3" s="340"/>
      <c r="BX3" s="56" t="s">
        <v>153</v>
      </c>
    </row>
    <row r="4" spans="2:76" ht="13.5">
      <c r="B4" s="369">
        <v>25</v>
      </c>
      <c r="C4" s="369"/>
      <c r="D4" s="369"/>
      <c r="E4" s="370" t="s">
        <v>146</v>
      </c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42"/>
      <c r="U4" s="343"/>
      <c r="V4" s="343"/>
      <c r="W4" s="343"/>
      <c r="X4" s="343"/>
      <c r="Y4" s="344"/>
      <c r="Z4" s="362">
        <f>'日程'!L52</f>
        <v>5</v>
      </c>
      <c r="AA4" s="348"/>
      <c r="AB4" s="348" t="s">
        <v>171</v>
      </c>
      <c r="AC4" s="348"/>
      <c r="AD4" s="348">
        <f>'日程'!R52</f>
        <v>3</v>
      </c>
      <c r="AE4" s="351"/>
      <c r="AF4" s="362">
        <f>'日程'!L56</f>
        <v>6</v>
      </c>
      <c r="AG4" s="348"/>
      <c r="AH4" s="348" t="s">
        <v>171</v>
      </c>
      <c r="AI4" s="348"/>
      <c r="AJ4" s="348">
        <f>'日程'!R56</f>
        <v>0</v>
      </c>
      <c r="AK4" s="351"/>
      <c r="AL4" s="362">
        <f>'日程'!L60</f>
        <v>3</v>
      </c>
      <c r="AM4" s="348"/>
      <c r="AN4" s="348" t="s">
        <v>171</v>
      </c>
      <c r="AO4" s="348"/>
      <c r="AP4" s="348">
        <f>'日程'!R60</f>
        <v>4</v>
      </c>
      <c r="AQ4" s="351"/>
      <c r="AR4" s="362">
        <f>COUNTIF(T5:AQ5,"○")</f>
        <v>2</v>
      </c>
      <c r="AS4" s="348"/>
      <c r="AT4" s="348" t="s">
        <v>171</v>
      </c>
      <c r="AU4" s="348"/>
      <c r="AV4" s="348">
        <f>COUNTIF(T5:AQ5,"△")</f>
        <v>0</v>
      </c>
      <c r="AW4" s="348"/>
      <c r="AX4" s="348" t="s">
        <v>171</v>
      </c>
      <c r="AY4" s="348"/>
      <c r="AZ4" s="348">
        <f>COUNTIF(T5:AQ5,"×")</f>
        <v>1</v>
      </c>
      <c r="BA4" s="351"/>
      <c r="BB4" s="362">
        <f>AR4*2+AV4</f>
        <v>4</v>
      </c>
      <c r="BC4" s="348"/>
      <c r="BD4" s="351"/>
      <c r="BE4" s="362">
        <f>T4+Z4+AF4+AL4</f>
        <v>14</v>
      </c>
      <c r="BF4" s="348"/>
      <c r="BG4" s="348"/>
      <c r="BH4" s="348" t="s">
        <v>171</v>
      </c>
      <c r="BI4" s="348"/>
      <c r="BJ4" s="348">
        <f>X4+AD4+AJ4+AP4</f>
        <v>7</v>
      </c>
      <c r="BK4" s="348"/>
      <c r="BL4" s="351"/>
      <c r="BM4" s="353">
        <f>IF(BX4="*","",BV4)</f>
        <v>2</v>
      </c>
      <c r="BN4" s="354"/>
      <c r="BO4" s="355"/>
      <c r="BP4" s="71"/>
      <c r="BQ4" s="339">
        <f>(AR4*3)*100+BE4*5+(36-BJ4)</f>
        <v>699</v>
      </c>
      <c r="BR4" s="337"/>
      <c r="BS4" s="337"/>
      <c r="BT4" s="338">
        <f>RANK(BQ4,BQ4:BS21,0)</f>
        <v>4</v>
      </c>
      <c r="BU4" s="338"/>
      <c r="BV4" s="338">
        <f>RANK(BQ4,BQ4:BS11,0)</f>
        <v>2</v>
      </c>
      <c r="BW4" s="338"/>
      <c r="BX4" s="337">
        <f>IF(BV4+BV6+BV8+BV10=10,"","*")</f>
      </c>
    </row>
    <row r="5" spans="2:76" ht="13.5">
      <c r="B5" s="369"/>
      <c r="C5" s="369"/>
      <c r="D5" s="369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45"/>
      <c r="U5" s="346"/>
      <c r="V5" s="346"/>
      <c r="W5" s="346"/>
      <c r="X5" s="346"/>
      <c r="Y5" s="347"/>
      <c r="Z5" s="359" t="str">
        <f>IF(Z4&gt;AD4,"○",IF(Z4=AD4,"△",IF(Z4&lt;AD4,"×")))</f>
        <v>○</v>
      </c>
      <c r="AA5" s="360"/>
      <c r="AB5" s="360"/>
      <c r="AC5" s="360"/>
      <c r="AD5" s="360"/>
      <c r="AE5" s="361"/>
      <c r="AF5" s="359" t="str">
        <f>IF(AF4&gt;AJ4,"○",IF(AF4=AJ4,"△",IF(AF4&lt;AJ4,"×")))</f>
        <v>○</v>
      </c>
      <c r="AG5" s="360"/>
      <c r="AH5" s="360"/>
      <c r="AI5" s="360"/>
      <c r="AJ5" s="360"/>
      <c r="AK5" s="361"/>
      <c r="AL5" s="359" t="str">
        <f>IF(AL4&gt;AP4,"○",IF(AL4=AP4,"△",IF(AL4&lt;AP4,"×")))</f>
        <v>×</v>
      </c>
      <c r="AM5" s="360"/>
      <c r="AN5" s="360"/>
      <c r="AO5" s="360"/>
      <c r="AP5" s="360"/>
      <c r="AQ5" s="361"/>
      <c r="AR5" s="363"/>
      <c r="AS5" s="349"/>
      <c r="AT5" s="349"/>
      <c r="AU5" s="349"/>
      <c r="AV5" s="349"/>
      <c r="AW5" s="349"/>
      <c r="AX5" s="349"/>
      <c r="AY5" s="349"/>
      <c r="AZ5" s="349"/>
      <c r="BA5" s="352"/>
      <c r="BB5" s="363"/>
      <c r="BC5" s="349"/>
      <c r="BD5" s="352"/>
      <c r="BE5" s="363"/>
      <c r="BF5" s="349"/>
      <c r="BG5" s="349"/>
      <c r="BH5" s="349"/>
      <c r="BI5" s="349"/>
      <c r="BJ5" s="349"/>
      <c r="BK5" s="349"/>
      <c r="BL5" s="352"/>
      <c r="BM5" s="356"/>
      <c r="BN5" s="357"/>
      <c r="BO5" s="358"/>
      <c r="BP5" s="71"/>
      <c r="BQ5" s="337"/>
      <c r="BR5" s="337"/>
      <c r="BS5" s="337"/>
      <c r="BT5" s="338"/>
      <c r="BU5" s="338"/>
      <c r="BV5" s="338"/>
      <c r="BW5" s="338"/>
      <c r="BX5" s="337"/>
    </row>
    <row r="6" spans="2:76" ht="13.5">
      <c r="B6" s="369">
        <v>26</v>
      </c>
      <c r="C6" s="369"/>
      <c r="D6" s="369"/>
      <c r="E6" s="370" t="s">
        <v>147</v>
      </c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62">
        <f>AD4</f>
        <v>3</v>
      </c>
      <c r="U6" s="348"/>
      <c r="V6" s="348" t="s">
        <v>171</v>
      </c>
      <c r="W6" s="348"/>
      <c r="X6" s="348">
        <f>Z4</f>
        <v>5</v>
      </c>
      <c r="Y6" s="351"/>
      <c r="Z6" s="342"/>
      <c r="AA6" s="343"/>
      <c r="AB6" s="343"/>
      <c r="AC6" s="343"/>
      <c r="AD6" s="343"/>
      <c r="AE6" s="344"/>
      <c r="AF6" s="362">
        <f>'日程'!L62</f>
        <v>6</v>
      </c>
      <c r="AG6" s="348"/>
      <c r="AH6" s="348" t="s">
        <v>171</v>
      </c>
      <c r="AI6" s="348"/>
      <c r="AJ6" s="348">
        <f>'日程'!R62</f>
        <v>1</v>
      </c>
      <c r="AK6" s="351"/>
      <c r="AL6" s="362">
        <f>'日程'!L58</f>
        <v>7</v>
      </c>
      <c r="AM6" s="348"/>
      <c r="AN6" s="348" t="s">
        <v>171</v>
      </c>
      <c r="AO6" s="348"/>
      <c r="AP6" s="348">
        <f>'日程'!R58</f>
        <v>1</v>
      </c>
      <c r="AQ6" s="351"/>
      <c r="AR6" s="362">
        <f>COUNTIF(T7:AQ7,"○")</f>
        <v>2</v>
      </c>
      <c r="AS6" s="348"/>
      <c r="AT6" s="348" t="s">
        <v>171</v>
      </c>
      <c r="AU6" s="348"/>
      <c r="AV6" s="348">
        <f>COUNTIF(T7:AQ7,"△")</f>
        <v>0</v>
      </c>
      <c r="AW6" s="348"/>
      <c r="AX6" s="348" t="s">
        <v>171</v>
      </c>
      <c r="AY6" s="348"/>
      <c r="AZ6" s="348">
        <f>COUNTIF(T7:AQ7,"×")</f>
        <v>1</v>
      </c>
      <c r="BA6" s="351"/>
      <c r="BB6" s="362">
        <f>AR6*2+AV6</f>
        <v>4</v>
      </c>
      <c r="BC6" s="348"/>
      <c r="BD6" s="351"/>
      <c r="BE6" s="362">
        <f>T6+Z6+AF6+AL6</f>
        <v>16</v>
      </c>
      <c r="BF6" s="348"/>
      <c r="BG6" s="348"/>
      <c r="BH6" s="348" t="s">
        <v>171</v>
      </c>
      <c r="BI6" s="348"/>
      <c r="BJ6" s="348">
        <f>X6+AD6+AJ6+AP6</f>
        <v>7</v>
      </c>
      <c r="BK6" s="348"/>
      <c r="BL6" s="351"/>
      <c r="BM6" s="353">
        <f>IF(BX6="*","",BV6)</f>
        <v>1</v>
      </c>
      <c r="BN6" s="354"/>
      <c r="BO6" s="355"/>
      <c r="BP6" s="71"/>
      <c r="BQ6" s="339">
        <f>(AR6*3)*100+BE6*5+(36-BJ6)</f>
        <v>709</v>
      </c>
      <c r="BR6" s="337"/>
      <c r="BS6" s="337"/>
      <c r="BT6" s="338">
        <f>RANK(BQ6,BQ4:BS21,0)</f>
        <v>1</v>
      </c>
      <c r="BU6" s="338"/>
      <c r="BV6" s="338">
        <f>RANK(BQ6,BQ4:BS11,0)</f>
        <v>1</v>
      </c>
      <c r="BW6" s="338"/>
      <c r="BX6" s="337">
        <f>IF(BV4+BV6+BV8+BV10=10,"","*")</f>
      </c>
    </row>
    <row r="7" spans="2:76" ht="13.5">
      <c r="B7" s="369"/>
      <c r="C7" s="369"/>
      <c r="D7" s="369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59" t="str">
        <f>IF(T6&gt;X6,"○",IF(T6=X6,"△",IF(T6&lt;X6,"×")))</f>
        <v>×</v>
      </c>
      <c r="U7" s="360"/>
      <c r="V7" s="360"/>
      <c r="W7" s="360"/>
      <c r="X7" s="360"/>
      <c r="Y7" s="361"/>
      <c r="Z7" s="345"/>
      <c r="AA7" s="346"/>
      <c r="AB7" s="346"/>
      <c r="AC7" s="346"/>
      <c r="AD7" s="346"/>
      <c r="AE7" s="347"/>
      <c r="AF7" s="359" t="str">
        <f>IF(AF6&gt;AJ6,"○",IF(AF6=AJ6,"△",IF(AF6&lt;AJ6,"×")))</f>
        <v>○</v>
      </c>
      <c r="AG7" s="360"/>
      <c r="AH7" s="360"/>
      <c r="AI7" s="360"/>
      <c r="AJ7" s="360"/>
      <c r="AK7" s="361"/>
      <c r="AL7" s="359" t="str">
        <f>IF(AL6&gt;AP6,"○",IF(AL6=AP6,"△",IF(AL6&lt;AP6,"×")))</f>
        <v>○</v>
      </c>
      <c r="AM7" s="360"/>
      <c r="AN7" s="360"/>
      <c r="AO7" s="360"/>
      <c r="AP7" s="360"/>
      <c r="AQ7" s="361"/>
      <c r="AR7" s="363"/>
      <c r="AS7" s="349"/>
      <c r="AT7" s="349"/>
      <c r="AU7" s="349"/>
      <c r="AV7" s="349"/>
      <c r="AW7" s="349"/>
      <c r="AX7" s="349"/>
      <c r="AY7" s="349"/>
      <c r="AZ7" s="349"/>
      <c r="BA7" s="352"/>
      <c r="BB7" s="363"/>
      <c r="BC7" s="349"/>
      <c r="BD7" s="352"/>
      <c r="BE7" s="363"/>
      <c r="BF7" s="349"/>
      <c r="BG7" s="349"/>
      <c r="BH7" s="349"/>
      <c r="BI7" s="349"/>
      <c r="BJ7" s="349"/>
      <c r="BK7" s="349"/>
      <c r="BL7" s="352"/>
      <c r="BM7" s="356"/>
      <c r="BN7" s="357"/>
      <c r="BO7" s="358"/>
      <c r="BP7" s="71"/>
      <c r="BQ7" s="337"/>
      <c r="BR7" s="337"/>
      <c r="BS7" s="337"/>
      <c r="BT7" s="338"/>
      <c r="BU7" s="338"/>
      <c r="BV7" s="338"/>
      <c r="BW7" s="338"/>
      <c r="BX7" s="337"/>
    </row>
    <row r="8" spans="2:76" ht="13.5">
      <c r="B8" s="369">
        <v>27</v>
      </c>
      <c r="C8" s="369"/>
      <c r="D8" s="369"/>
      <c r="E8" s="370" t="s">
        <v>72</v>
      </c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62">
        <f>AJ4</f>
        <v>0</v>
      </c>
      <c r="U8" s="348"/>
      <c r="V8" s="348" t="s">
        <v>171</v>
      </c>
      <c r="W8" s="348"/>
      <c r="X8" s="348">
        <f>AF4</f>
        <v>6</v>
      </c>
      <c r="Y8" s="351"/>
      <c r="Z8" s="362">
        <f>AJ6</f>
        <v>1</v>
      </c>
      <c r="AA8" s="348"/>
      <c r="AB8" s="348" t="s">
        <v>171</v>
      </c>
      <c r="AC8" s="348"/>
      <c r="AD8" s="348">
        <f>AF6</f>
        <v>6</v>
      </c>
      <c r="AE8" s="351"/>
      <c r="AF8" s="342"/>
      <c r="AG8" s="343"/>
      <c r="AH8" s="343"/>
      <c r="AI8" s="343"/>
      <c r="AJ8" s="343"/>
      <c r="AK8" s="344"/>
      <c r="AL8" s="362">
        <f>'日程'!L54</f>
        <v>2</v>
      </c>
      <c r="AM8" s="348"/>
      <c r="AN8" s="348" t="s">
        <v>171</v>
      </c>
      <c r="AO8" s="348"/>
      <c r="AP8" s="348">
        <f>'日程'!R54</f>
        <v>6</v>
      </c>
      <c r="AQ8" s="351"/>
      <c r="AR8" s="362">
        <f>COUNTIF(T9:AQ9,"○")</f>
        <v>0</v>
      </c>
      <c r="AS8" s="348"/>
      <c r="AT8" s="348" t="s">
        <v>171</v>
      </c>
      <c r="AU8" s="348"/>
      <c r="AV8" s="348">
        <f>COUNTIF(T9:AQ9,"△")</f>
        <v>0</v>
      </c>
      <c r="AW8" s="348"/>
      <c r="AX8" s="348" t="s">
        <v>171</v>
      </c>
      <c r="AY8" s="348"/>
      <c r="AZ8" s="348">
        <f>COUNTIF(T9:AQ9,"×")</f>
        <v>3</v>
      </c>
      <c r="BA8" s="351"/>
      <c r="BB8" s="362">
        <f>AR8*2+AV8</f>
        <v>0</v>
      </c>
      <c r="BC8" s="348"/>
      <c r="BD8" s="351"/>
      <c r="BE8" s="362">
        <f>T8+Z8+AF8+AL8</f>
        <v>3</v>
      </c>
      <c r="BF8" s="348"/>
      <c r="BG8" s="348"/>
      <c r="BH8" s="348" t="s">
        <v>171</v>
      </c>
      <c r="BI8" s="348"/>
      <c r="BJ8" s="348">
        <f>X8+AD8+AJ8+AP8</f>
        <v>18</v>
      </c>
      <c r="BK8" s="348"/>
      <c r="BL8" s="351"/>
      <c r="BM8" s="353">
        <f>IF(BX8="*","",BV8)</f>
        <v>4</v>
      </c>
      <c r="BN8" s="354"/>
      <c r="BO8" s="355"/>
      <c r="BP8" s="71"/>
      <c r="BQ8" s="339">
        <f>(AR8*3)*100+BE8*5+(36-BJ8)</f>
        <v>33</v>
      </c>
      <c r="BR8" s="337"/>
      <c r="BS8" s="337"/>
      <c r="BT8" s="338">
        <f>RANK(BQ8,BQ4:BS21,0)</f>
        <v>8</v>
      </c>
      <c r="BU8" s="338"/>
      <c r="BV8" s="338">
        <f>RANK(BQ8,BQ4:BS11,0)</f>
        <v>4</v>
      </c>
      <c r="BW8" s="338"/>
      <c r="BX8" s="337">
        <f>IF(BV4+BV6+BV8+BV10=10,"","*")</f>
      </c>
    </row>
    <row r="9" spans="2:76" ht="13.5">
      <c r="B9" s="369"/>
      <c r="C9" s="369"/>
      <c r="D9" s="369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59" t="str">
        <f>IF(T8&gt;X8,"○",IF(T8=X8,"△",IF(T8&lt;X8,"×")))</f>
        <v>×</v>
      </c>
      <c r="U9" s="360"/>
      <c r="V9" s="360"/>
      <c r="W9" s="360"/>
      <c r="X9" s="360"/>
      <c r="Y9" s="361"/>
      <c r="Z9" s="359" t="str">
        <f>IF(Z8&gt;AD8,"○",IF(Z8=AD8,"△",IF(Z8&lt;AD8,"×")))</f>
        <v>×</v>
      </c>
      <c r="AA9" s="360"/>
      <c r="AB9" s="360"/>
      <c r="AC9" s="360"/>
      <c r="AD9" s="360"/>
      <c r="AE9" s="361"/>
      <c r="AF9" s="345"/>
      <c r="AG9" s="346"/>
      <c r="AH9" s="346"/>
      <c r="AI9" s="346"/>
      <c r="AJ9" s="346"/>
      <c r="AK9" s="347"/>
      <c r="AL9" s="359" t="str">
        <f>IF(AL8&gt;AP8,"○",IF(AL8=AP8,"△",IF(AL8&lt;AP8,"×")))</f>
        <v>×</v>
      </c>
      <c r="AM9" s="360"/>
      <c r="AN9" s="360"/>
      <c r="AO9" s="360"/>
      <c r="AP9" s="360"/>
      <c r="AQ9" s="361"/>
      <c r="AR9" s="363"/>
      <c r="AS9" s="349"/>
      <c r="AT9" s="349"/>
      <c r="AU9" s="349"/>
      <c r="AV9" s="349"/>
      <c r="AW9" s="349"/>
      <c r="AX9" s="349"/>
      <c r="AY9" s="349"/>
      <c r="AZ9" s="349"/>
      <c r="BA9" s="352"/>
      <c r="BB9" s="363"/>
      <c r="BC9" s="349"/>
      <c r="BD9" s="352"/>
      <c r="BE9" s="363"/>
      <c r="BF9" s="349"/>
      <c r="BG9" s="349"/>
      <c r="BH9" s="349"/>
      <c r="BI9" s="349"/>
      <c r="BJ9" s="349"/>
      <c r="BK9" s="349"/>
      <c r="BL9" s="352"/>
      <c r="BM9" s="356"/>
      <c r="BN9" s="357"/>
      <c r="BO9" s="358"/>
      <c r="BP9" s="71"/>
      <c r="BQ9" s="337"/>
      <c r="BR9" s="337"/>
      <c r="BS9" s="337"/>
      <c r="BT9" s="338"/>
      <c r="BU9" s="338"/>
      <c r="BV9" s="338"/>
      <c r="BW9" s="338"/>
      <c r="BX9" s="337"/>
    </row>
    <row r="10" spans="2:76" ht="13.5">
      <c r="B10" s="369">
        <v>28</v>
      </c>
      <c r="C10" s="369"/>
      <c r="D10" s="369"/>
      <c r="E10" s="370" t="s">
        <v>176</v>
      </c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62">
        <f>AP4</f>
        <v>4</v>
      </c>
      <c r="U10" s="348"/>
      <c r="V10" s="348" t="s">
        <v>171</v>
      </c>
      <c r="W10" s="348"/>
      <c r="X10" s="348">
        <f>AL4</f>
        <v>3</v>
      </c>
      <c r="Y10" s="351"/>
      <c r="Z10" s="362">
        <f>AP6</f>
        <v>1</v>
      </c>
      <c r="AA10" s="348"/>
      <c r="AB10" s="348" t="s">
        <v>171</v>
      </c>
      <c r="AC10" s="348"/>
      <c r="AD10" s="348">
        <f>AL6</f>
        <v>7</v>
      </c>
      <c r="AE10" s="351"/>
      <c r="AF10" s="362">
        <f>AP8</f>
        <v>6</v>
      </c>
      <c r="AG10" s="348"/>
      <c r="AH10" s="348" t="s">
        <v>171</v>
      </c>
      <c r="AI10" s="348"/>
      <c r="AJ10" s="348">
        <f>AL8</f>
        <v>2</v>
      </c>
      <c r="AK10" s="351"/>
      <c r="AL10" s="342"/>
      <c r="AM10" s="343"/>
      <c r="AN10" s="343"/>
      <c r="AO10" s="343"/>
      <c r="AP10" s="343"/>
      <c r="AQ10" s="344"/>
      <c r="AR10" s="362">
        <f>COUNTIF(T11:AQ11,"○")</f>
        <v>2</v>
      </c>
      <c r="AS10" s="348"/>
      <c r="AT10" s="348" t="s">
        <v>171</v>
      </c>
      <c r="AU10" s="348"/>
      <c r="AV10" s="348">
        <f>COUNTIF(T11:AQ11,"△")</f>
        <v>0</v>
      </c>
      <c r="AW10" s="348"/>
      <c r="AX10" s="348" t="s">
        <v>171</v>
      </c>
      <c r="AY10" s="348"/>
      <c r="AZ10" s="348">
        <f>COUNTIF(T11:AQ11,"×")</f>
        <v>1</v>
      </c>
      <c r="BA10" s="351"/>
      <c r="BB10" s="362">
        <f>AR10*2+AV10</f>
        <v>4</v>
      </c>
      <c r="BC10" s="348"/>
      <c r="BD10" s="351"/>
      <c r="BE10" s="362">
        <f>T10+Z10+AF10+AL10</f>
        <v>11</v>
      </c>
      <c r="BF10" s="348"/>
      <c r="BG10" s="348"/>
      <c r="BH10" s="348" t="s">
        <v>171</v>
      </c>
      <c r="BI10" s="348"/>
      <c r="BJ10" s="348">
        <f>X10+AD10+AJ10+AP10</f>
        <v>12</v>
      </c>
      <c r="BK10" s="348"/>
      <c r="BL10" s="351"/>
      <c r="BM10" s="353">
        <f>IF(BX10="*","",BV10)</f>
        <v>3</v>
      </c>
      <c r="BN10" s="354"/>
      <c r="BO10" s="355"/>
      <c r="BP10" s="71"/>
      <c r="BQ10" s="339">
        <f>(AR10*3)*100+BE10*5+(36-BJ10)</f>
        <v>679</v>
      </c>
      <c r="BR10" s="337"/>
      <c r="BS10" s="337"/>
      <c r="BT10" s="338">
        <f>RANK(BQ10,BQ4:BS21,0)</f>
        <v>5</v>
      </c>
      <c r="BU10" s="338"/>
      <c r="BV10" s="338">
        <f>RANK(BQ10,BQ4:BS11,0)</f>
        <v>3</v>
      </c>
      <c r="BW10" s="338"/>
      <c r="BX10" s="337">
        <f>IF(BV4+BV6+BV8+BV10=10,"","*")</f>
      </c>
    </row>
    <row r="11" spans="2:76" ht="13.5">
      <c r="B11" s="369"/>
      <c r="C11" s="369"/>
      <c r="D11" s="369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59" t="str">
        <f>IF(T10&gt;X10,"○",IF(T10=X10,"△",IF(T10&lt;X10,"×")))</f>
        <v>○</v>
      </c>
      <c r="U11" s="360"/>
      <c r="V11" s="360"/>
      <c r="W11" s="360"/>
      <c r="X11" s="360"/>
      <c r="Y11" s="361"/>
      <c r="Z11" s="359" t="str">
        <f>IF(Z10&gt;AD10,"○",IF(Z10=AD10,"△",IF(Z10&lt;AD10,"×")))</f>
        <v>×</v>
      </c>
      <c r="AA11" s="360"/>
      <c r="AB11" s="360"/>
      <c r="AC11" s="360"/>
      <c r="AD11" s="360"/>
      <c r="AE11" s="361"/>
      <c r="AF11" s="359" t="str">
        <f>IF(AF10&gt;AJ10,"○",IF(AF10=AJ10,"△",IF(AF10&lt;AJ10,"×")))</f>
        <v>○</v>
      </c>
      <c r="AG11" s="360"/>
      <c r="AH11" s="360"/>
      <c r="AI11" s="360"/>
      <c r="AJ11" s="360"/>
      <c r="AK11" s="361"/>
      <c r="AL11" s="345"/>
      <c r="AM11" s="346"/>
      <c r="AN11" s="346"/>
      <c r="AO11" s="346"/>
      <c r="AP11" s="346"/>
      <c r="AQ11" s="347"/>
      <c r="AR11" s="363"/>
      <c r="AS11" s="349"/>
      <c r="AT11" s="349"/>
      <c r="AU11" s="349"/>
      <c r="AV11" s="349"/>
      <c r="AW11" s="349"/>
      <c r="AX11" s="349"/>
      <c r="AY11" s="349"/>
      <c r="AZ11" s="349"/>
      <c r="BA11" s="352"/>
      <c r="BB11" s="363"/>
      <c r="BC11" s="349"/>
      <c r="BD11" s="352"/>
      <c r="BE11" s="363"/>
      <c r="BF11" s="349"/>
      <c r="BG11" s="349"/>
      <c r="BH11" s="349"/>
      <c r="BI11" s="349"/>
      <c r="BJ11" s="349"/>
      <c r="BK11" s="349"/>
      <c r="BL11" s="352"/>
      <c r="BM11" s="356"/>
      <c r="BN11" s="357"/>
      <c r="BO11" s="358"/>
      <c r="BP11" s="71"/>
      <c r="BQ11" s="337"/>
      <c r="BR11" s="337"/>
      <c r="BS11" s="337"/>
      <c r="BT11" s="338"/>
      <c r="BU11" s="338"/>
      <c r="BV11" s="338"/>
      <c r="BW11" s="338"/>
      <c r="BX11" s="337"/>
    </row>
    <row r="12" spans="2:68" ht="13.5">
      <c r="B12" s="72" t="s">
        <v>91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</row>
    <row r="13" spans="2:68" ht="13.5"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6">
        <f>B14</f>
        <v>29</v>
      </c>
      <c r="U13" s="367"/>
      <c r="V13" s="367"/>
      <c r="W13" s="367"/>
      <c r="X13" s="367"/>
      <c r="Y13" s="368"/>
      <c r="Z13" s="366">
        <f>B16</f>
        <v>30</v>
      </c>
      <c r="AA13" s="367"/>
      <c r="AB13" s="367"/>
      <c r="AC13" s="367"/>
      <c r="AD13" s="367"/>
      <c r="AE13" s="368"/>
      <c r="AF13" s="364">
        <f>B18</f>
        <v>31</v>
      </c>
      <c r="AG13" s="364"/>
      <c r="AH13" s="364"/>
      <c r="AI13" s="364"/>
      <c r="AJ13" s="364"/>
      <c r="AK13" s="364"/>
      <c r="AL13" s="364">
        <f>B20</f>
        <v>32</v>
      </c>
      <c r="AM13" s="364"/>
      <c r="AN13" s="364"/>
      <c r="AO13" s="364"/>
      <c r="AP13" s="364"/>
      <c r="AQ13" s="364"/>
      <c r="AR13" s="364" t="s">
        <v>90</v>
      </c>
      <c r="AS13" s="364"/>
      <c r="AT13" s="364"/>
      <c r="AU13" s="364"/>
      <c r="AV13" s="364"/>
      <c r="AW13" s="364"/>
      <c r="AX13" s="364"/>
      <c r="AY13" s="364"/>
      <c r="AZ13" s="364"/>
      <c r="BA13" s="364"/>
      <c r="BB13" s="364" t="s">
        <v>3</v>
      </c>
      <c r="BC13" s="364"/>
      <c r="BD13" s="364"/>
      <c r="BE13" s="364" t="s">
        <v>5</v>
      </c>
      <c r="BF13" s="364"/>
      <c r="BG13" s="364"/>
      <c r="BH13" s="364"/>
      <c r="BI13" s="364"/>
      <c r="BJ13" s="364"/>
      <c r="BK13" s="364"/>
      <c r="BL13" s="364"/>
      <c r="BM13" s="364" t="s">
        <v>4</v>
      </c>
      <c r="BN13" s="364"/>
      <c r="BO13" s="364"/>
      <c r="BP13" s="71"/>
    </row>
    <row r="14" spans="2:76" ht="13.5">
      <c r="B14" s="369">
        <v>29</v>
      </c>
      <c r="C14" s="369"/>
      <c r="D14" s="369"/>
      <c r="E14" s="370" t="s">
        <v>249</v>
      </c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42"/>
      <c r="U14" s="343"/>
      <c r="V14" s="343"/>
      <c r="W14" s="343"/>
      <c r="X14" s="343"/>
      <c r="Y14" s="344"/>
      <c r="Z14" s="362">
        <f>'日程'!L53</f>
        <v>7</v>
      </c>
      <c r="AA14" s="348"/>
      <c r="AB14" s="348" t="s">
        <v>171</v>
      </c>
      <c r="AC14" s="348"/>
      <c r="AD14" s="348">
        <f>'日程'!R53</f>
        <v>2</v>
      </c>
      <c r="AE14" s="351"/>
      <c r="AF14" s="362">
        <f>'日程'!L57</f>
        <v>4</v>
      </c>
      <c r="AG14" s="348"/>
      <c r="AH14" s="348" t="s">
        <v>171</v>
      </c>
      <c r="AI14" s="348"/>
      <c r="AJ14" s="348">
        <f>'日程'!R57</f>
        <v>4</v>
      </c>
      <c r="AK14" s="351"/>
      <c r="AL14" s="362">
        <f>'日程'!L61</f>
        <v>5</v>
      </c>
      <c r="AM14" s="348"/>
      <c r="AN14" s="348" t="s">
        <v>171</v>
      </c>
      <c r="AO14" s="348"/>
      <c r="AP14" s="348">
        <f>'日程'!R61</f>
        <v>4</v>
      </c>
      <c r="AQ14" s="351"/>
      <c r="AR14" s="362">
        <f>COUNTIF(T15:AQ15,"○")</f>
        <v>2</v>
      </c>
      <c r="AS14" s="348"/>
      <c r="AT14" s="348" t="s">
        <v>171</v>
      </c>
      <c r="AU14" s="348"/>
      <c r="AV14" s="348">
        <f>COUNTIF(T15:AQ15,"△")</f>
        <v>1</v>
      </c>
      <c r="AW14" s="348"/>
      <c r="AX14" s="348" t="s">
        <v>171</v>
      </c>
      <c r="AY14" s="348"/>
      <c r="AZ14" s="348">
        <f>COUNTIF(T15:AQ15,"×")</f>
        <v>0</v>
      </c>
      <c r="BA14" s="351"/>
      <c r="BB14" s="362">
        <f>AR14*2+AV14</f>
        <v>5</v>
      </c>
      <c r="BC14" s="348"/>
      <c r="BD14" s="351"/>
      <c r="BE14" s="362">
        <f>T14+Z14+AF14+AL14</f>
        <v>16</v>
      </c>
      <c r="BF14" s="348"/>
      <c r="BG14" s="348"/>
      <c r="BH14" s="348" t="s">
        <v>171</v>
      </c>
      <c r="BI14" s="348"/>
      <c r="BJ14" s="348">
        <f>X14+AD14+AJ14+AP14</f>
        <v>10</v>
      </c>
      <c r="BK14" s="348"/>
      <c r="BL14" s="351"/>
      <c r="BM14" s="353">
        <v>1</v>
      </c>
      <c r="BN14" s="354"/>
      <c r="BO14" s="355"/>
      <c r="BP14" s="71"/>
      <c r="BQ14" s="339">
        <f>(AR14*3)*100+BE14*5+(36-BJ14)</f>
        <v>706</v>
      </c>
      <c r="BR14" s="337"/>
      <c r="BS14" s="337"/>
      <c r="BT14" s="338">
        <f>RANK(BQ14,BQ4:BS21,0)</f>
        <v>2</v>
      </c>
      <c r="BU14" s="338"/>
      <c r="BV14" s="338">
        <f>RANK(BQ14,BQ14:BS21,0)</f>
        <v>1</v>
      </c>
      <c r="BW14" s="338"/>
      <c r="BX14" s="337" t="str">
        <f>IF(BV14+BV16+BV18+BV20=10,"","*")</f>
        <v>*</v>
      </c>
    </row>
    <row r="15" spans="2:76" ht="13.5">
      <c r="B15" s="369"/>
      <c r="C15" s="369"/>
      <c r="D15" s="369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45"/>
      <c r="U15" s="346"/>
      <c r="V15" s="346"/>
      <c r="W15" s="346"/>
      <c r="X15" s="346"/>
      <c r="Y15" s="347"/>
      <c r="Z15" s="359" t="str">
        <f>IF(Z14&gt;AD14,"○",IF(Z14=AD14,"△",IF(Z14&lt;AD14,"×")))</f>
        <v>○</v>
      </c>
      <c r="AA15" s="360"/>
      <c r="AB15" s="360"/>
      <c r="AC15" s="360"/>
      <c r="AD15" s="360"/>
      <c r="AE15" s="361"/>
      <c r="AF15" s="359" t="str">
        <f>IF(AF14&gt;AJ14,"○",IF(AF14=AJ14,"△",IF(AF14&lt;AJ14,"×")))</f>
        <v>△</v>
      </c>
      <c r="AG15" s="360"/>
      <c r="AH15" s="360"/>
      <c r="AI15" s="360"/>
      <c r="AJ15" s="360"/>
      <c r="AK15" s="361"/>
      <c r="AL15" s="359" t="str">
        <f>IF(AL14&gt;AP14,"○",IF(AL14=AP14,"△",IF(AL14&lt;AP14,"×")))</f>
        <v>○</v>
      </c>
      <c r="AM15" s="360"/>
      <c r="AN15" s="360"/>
      <c r="AO15" s="360"/>
      <c r="AP15" s="360"/>
      <c r="AQ15" s="361"/>
      <c r="AR15" s="363"/>
      <c r="AS15" s="349"/>
      <c r="AT15" s="349"/>
      <c r="AU15" s="349"/>
      <c r="AV15" s="349"/>
      <c r="AW15" s="349"/>
      <c r="AX15" s="349"/>
      <c r="AY15" s="349"/>
      <c r="AZ15" s="349"/>
      <c r="BA15" s="352"/>
      <c r="BB15" s="363"/>
      <c r="BC15" s="349"/>
      <c r="BD15" s="352"/>
      <c r="BE15" s="363"/>
      <c r="BF15" s="349"/>
      <c r="BG15" s="349"/>
      <c r="BH15" s="349"/>
      <c r="BI15" s="349"/>
      <c r="BJ15" s="349"/>
      <c r="BK15" s="349"/>
      <c r="BL15" s="352"/>
      <c r="BM15" s="356"/>
      <c r="BN15" s="357"/>
      <c r="BO15" s="358"/>
      <c r="BP15" s="71"/>
      <c r="BQ15" s="337"/>
      <c r="BR15" s="337"/>
      <c r="BS15" s="337"/>
      <c r="BT15" s="338"/>
      <c r="BU15" s="338"/>
      <c r="BV15" s="338"/>
      <c r="BW15" s="338"/>
      <c r="BX15" s="337"/>
    </row>
    <row r="16" spans="2:76" ht="13.5">
      <c r="B16" s="369">
        <v>30</v>
      </c>
      <c r="C16" s="369"/>
      <c r="D16" s="369"/>
      <c r="E16" s="370" t="s">
        <v>66</v>
      </c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62">
        <f>AD14</f>
        <v>2</v>
      </c>
      <c r="U16" s="348"/>
      <c r="V16" s="348" t="s">
        <v>171</v>
      </c>
      <c r="W16" s="348"/>
      <c r="X16" s="348">
        <f>Z14</f>
        <v>7</v>
      </c>
      <c r="Y16" s="351"/>
      <c r="Z16" s="342"/>
      <c r="AA16" s="343"/>
      <c r="AB16" s="343"/>
      <c r="AC16" s="343"/>
      <c r="AD16" s="343"/>
      <c r="AE16" s="344"/>
      <c r="AF16" s="362">
        <f>'日程'!L63</f>
        <v>0</v>
      </c>
      <c r="AG16" s="348"/>
      <c r="AH16" s="348" t="s">
        <v>171</v>
      </c>
      <c r="AI16" s="348"/>
      <c r="AJ16" s="348">
        <f>'日程'!R63</f>
        <v>6</v>
      </c>
      <c r="AK16" s="351"/>
      <c r="AL16" s="362">
        <f>'日程'!L59</f>
        <v>5</v>
      </c>
      <c r="AM16" s="348"/>
      <c r="AN16" s="348" t="s">
        <v>171</v>
      </c>
      <c r="AO16" s="348"/>
      <c r="AP16" s="348">
        <f>'日程'!R59</f>
        <v>2</v>
      </c>
      <c r="AQ16" s="351"/>
      <c r="AR16" s="362">
        <f>COUNTIF(T17:AQ17,"○")</f>
        <v>1</v>
      </c>
      <c r="AS16" s="348"/>
      <c r="AT16" s="348" t="s">
        <v>171</v>
      </c>
      <c r="AU16" s="348"/>
      <c r="AV16" s="348">
        <f>COUNTIF(T17:AQ17,"△")</f>
        <v>0</v>
      </c>
      <c r="AW16" s="348"/>
      <c r="AX16" s="348" t="s">
        <v>171</v>
      </c>
      <c r="AY16" s="348"/>
      <c r="AZ16" s="348">
        <f>COUNTIF(T17:AQ17,"×")</f>
        <v>2</v>
      </c>
      <c r="BA16" s="351"/>
      <c r="BB16" s="362">
        <f>AR16*2+AV16</f>
        <v>2</v>
      </c>
      <c r="BC16" s="348"/>
      <c r="BD16" s="351"/>
      <c r="BE16" s="362">
        <f>T16+Z16+AF16+AL16</f>
        <v>7</v>
      </c>
      <c r="BF16" s="348"/>
      <c r="BG16" s="348"/>
      <c r="BH16" s="348" t="s">
        <v>171</v>
      </c>
      <c r="BI16" s="348"/>
      <c r="BJ16" s="348">
        <f>X16+AD16+AJ16+AP16</f>
        <v>15</v>
      </c>
      <c r="BK16" s="348"/>
      <c r="BL16" s="351"/>
      <c r="BM16" s="353">
        <v>3</v>
      </c>
      <c r="BN16" s="354"/>
      <c r="BO16" s="355"/>
      <c r="BP16" s="71"/>
      <c r="BQ16" s="339">
        <f>(AR16*3)*100+BE16*5+(36-BJ16)</f>
        <v>356</v>
      </c>
      <c r="BR16" s="337"/>
      <c r="BS16" s="337"/>
      <c r="BT16" s="338">
        <f>RANK(BQ16,BQ4:BS21,0)</f>
        <v>6</v>
      </c>
      <c r="BU16" s="338"/>
      <c r="BV16" s="338">
        <f>RANK(BQ16,BQ14:BS21,0)</f>
        <v>3</v>
      </c>
      <c r="BW16" s="338"/>
      <c r="BX16" s="337" t="str">
        <f>IF(BV14+BV16+BV18+BV20=10,"","*")</f>
        <v>*</v>
      </c>
    </row>
    <row r="17" spans="2:76" ht="13.5">
      <c r="B17" s="369"/>
      <c r="C17" s="369"/>
      <c r="D17" s="369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59" t="str">
        <f>IF(T16&gt;X16,"○",IF(T16=X16,"△",IF(T16&lt;X16,"×")))</f>
        <v>×</v>
      </c>
      <c r="U17" s="360"/>
      <c r="V17" s="360"/>
      <c r="W17" s="360"/>
      <c r="X17" s="360"/>
      <c r="Y17" s="361"/>
      <c r="Z17" s="345"/>
      <c r="AA17" s="346"/>
      <c r="AB17" s="346"/>
      <c r="AC17" s="346"/>
      <c r="AD17" s="346"/>
      <c r="AE17" s="347"/>
      <c r="AF17" s="359" t="str">
        <f>IF(AF16&gt;AJ16,"○",IF(AF16=AJ16,"△",IF(AF16&lt;AJ16,"×")))</f>
        <v>×</v>
      </c>
      <c r="AG17" s="360"/>
      <c r="AH17" s="360"/>
      <c r="AI17" s="360"/>
      <c r="AJ17" s="360"/>
      <c r="AK17" s="361"/>
      <c r="AL17" s="359" t="str">
        <f>IF(AL16&gt;AP16,"○",IF(AL16=AP16,"△",IF(AL16&lt;AP16,"×")))</f>
        <v>○</v>
      </c>
      <c r="AM17" s="360"/>
      <c r="AN17" s="360"/>
      <c r="AO17" s="360"/>
      <c r="AP17" s="360"/>
      <c r="AQ17" s="361"/>
      <c r="AR17" s="363"/>
      <c r="AS17" s="349"/>
      <c r="AT17" s="349"/>
      <c r="AU17" s="349"/>
      <c r="AV17" s="349"/>
      <c r="AW17" s="349"/>
      <c r="AX17" s="349"/>
      <c r="AY17" s="349"/>
      <c r="AZ17" s="349"/>
      <c r="BA17" s="352"/>
      <c r="BB17" s="363"/>
      <c r="BC17" s="349"/>
      <c r="BD17" s="352"/>
      <c r="BE17" s="363"/>
      <c r="BF17" s="349"/>
      <c r="BG17" s="349"/>
      <c r="BH17" s="349"/>
      <c r="BI17" s="349"/>
      <c r="BJ17" s="349"/>
      <c r="BK17" s="349"/>
      <c r="BL17" s="352"/>
      <c r="BM17" s="356"/>
      <c r="BN17" s="357"/>
      <c r="BO17" s="358"/>
      <c r="BP17" s="71"/>
      <c r="BQ17" s="337"/>
      <c r="BR17" s="337"/>
      <c r="BS17" s="337"/>
      <c r="BT17" s="338"/>
      <c r="BU17" s="338"/>
      <c r="BV17" s="338"/>
      <c r="BW17" s="338"/>
      <c r="BX17" s="337"/>
    </row>
    <row r="18" spans="2:76" ht="13.5">
      <c r="B18" s="369">
        <v>31</v>
      </c>
      <c r="C18" s="369"/>
      <c r="D18" s="369"/>
      <c r="E18" s="370" t="s">
        <v>148</v>
      </c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62">
        <f>AJ14</f>
        <v>4</v>
      </c>
      <c r="U18" s="348"/>
      <c r="V18" s="348" t="s">
        <v>171</v>
      </c>
      <c r="W18" s="348"/>
      <c r="X18" s="348">
        <f>AF14</f>
        <v>4</v>
      </c>
      <c r="Y18" s="351"/>
      <c r="Z18" s="362">
        <f>AJ16</f>
        <v>6</v>
      </c>
      <c r="AA18" s="348"/>
      <c r="AB18" s="348" t="s">
        <v>171</v>
      </c>
      <c r="AC18" s="348"/>
      <c r="AD18" s="348">
        <f>AF16</f>
        <v>0</v>
      </c>
      <c r="AE18" s="351"/>
      <c r="AF18" s="342"/>
      <c r="AG18" s="343"/>
      <c r="AH18" s="343"/>
      <c r="AI18" s="343"/>
      <c r="AJ18" s="343"/>
      <c r="AK18" s="344"/>
      <c r="AL18" s="362">
        <f>'日程'!L55</f>
        <v>5</v>
      </c>
      <c r="AM18" s="348"/>
      <c r="AN18" s="348" t="s">
        <v>171</v>
      </c>
      <c r="AO18" s="348"/>
      <c r="AP18" s="348">
        <f>'日程'!R55</f>
        <v>1</v>
      </c>
      <c r="AQ18" s="351"/>
      <c r="AR18" s="362">
        <f>COUNTIF(T19:AQ19,"○")</f>
        <v>2</v>
      </c>
      <c r="AS18" s="348"/>
      <c r="AT18" s="348" t="s">
        <v>171</v>
      </c>
      <c r="AU18" s="348"/>
      <c r="AV18" s="348">
        <f>COUNTIF(T19:AQ19,"△")</f>
        <v>1</v>
      </c>
      <c r="AW18" s="348"/>
      <c r="AX18" s="348" t="s">
        <v>171</v>
      </c>
      <c r="AY18" s="348"/>
      <c r="AZ18" s="348">
        <f>COUNTIF(T19:AQ19,"×")</f>
        <v>0</v>
      </c>
      <c r="BA18" s="351"/>
      <c r="BB18" s="362">
        <f>AR18*2+AV18</f>
        <v>5</v>
      </c>
      <c r="BC18" s="348"/>
      <c r="BD18" s="351"/>
      <c r="BE18" s="362">
        <f>T18+Z18+AF18+AL18</f>
        <v>15</v>
      </c>
      <c r="BF18" s="348"/>
      <c r="BG18" s="348"/>
      <c r="BH18" s="348" t="s">
        <v>171</v>
      </c>
      <c r="BI18" s="348"/>
      <c r="BJ18" s="348">
        <f>X18+AD18+AJ18+AP18</f>
        <v>5</v>
      </c>
      <c r="BK18" s="348"/>
      <c r="BL18" s="351"/>
      <c r="BM18" s="353">
        <v>2</v>
      </c>
      <c r="BN18" s="354"/>
      <c r="BO18" s="355"/>
      <c r="BP18" s="71"/>
      <c r="BQ18" s="339">
        <f>(AR18*3)*100+BE18*5+(36-BJ18)</f>
        <v>706</v>
      </c>
      <c r="BR18" s="337"/>
      <c r="BS18" s="337"/>
      <c r="BT18" s="338">
        <f>RANK(BQ18,BQ4:BS21,0)</f>
        <v>2</v>
      </c>
      <c r="BU18" s="338"/>
      <c r="BV18" s="338">
        <f>RANK(BQ18,BQ14:BS21,0)</f>
        <v>1</v>
      </c>
      <c r="BW18" s="338"/>
      <c r="BX18" s="337" t="str">
        <f>IF(BV14+BV16+BV18+BV20=10,"","*")</f>
        <v>*</v>
      </c>
    </row>
    <row r="19" spans="2:76" ht="13.5">
      <c r="B19" s="369"/>
      <c r="C19" s="369"/>
      <c r="D19" s="369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59" t="str">
        <f>IF(T18&gt;X18,"○",IF(T18=X18,"△",IF(T18&lt;X18,"×")))</f>
        <v>△</v>
      </c>
      <c r="U19" s="360"/>
      <c r="V19" s="360"/>
      <c r="W19" s="360"/>
      <c r="X19" s="360"/>
      <c r="Y19" s="361"/>
      <c r="Z19" s="359" t="str">
        <f>IF(Z18&gt;AD18,"○",IF(Z18=AD18,"△",IF(Z18&lt;AD18,"×")))</f>
        <v>○</v>
      </c>
      <c r="AA19" s="360"/>
      <c r="AB19" s="360"/>
      <c r="AC19" s="360"/>
      <c r="AD19" s="360"/>
      <c r="AE19" s="361"/>
      <c r="AF19" s="345"/>
      <c r="AG19" s="346"/>
      <c r="AH19" s="346"/>
      <c r="AI19" s="346"/>
      <c r="AJ19" s="346"/>
      <c r="AK19" s="347"/>
      <c r="AL19" s="359" t="str">
        <f>IF(AL18&gt;AP18,"○",IF(AL18=AP18,"△",IF(AL18&lt;AP18,"×")))</f>
        <v>○</v>
      </c>
      <c r="AM19" s="360"/>
      <c r="AN19" s="360"/>
      <c r="AO19" s="360"/>
      <c r="AP19" s="360"/>
      <c r="AQ19" s="361"/>
      <c r="AR19" s="363"/>
      <c r="AS19" s="349"/>
      <c r="AT19" s="349"/>
      <c r="AU19" s="349"/>
      <c r="AV19" s="349"/>
      <c r="AW19" s="349"/>
      <c r="AX19" s="349"/>
      <c r="AY19" s="349"/>
      <c r="AZ19" s="349"/>
      <c r="BA19" s="352"/>
      <c r="BB19" s="363"/>
      <c r="BC19" s="349"/>
      <c r="BD19" s="352"/>
      <c r="BE19" s="363"/>
      <c r="BF19" s="349"/>
      <c r="BG19" s="349"/>
      <c r="BH19" s="349"/>
      <c r="BI19" s="349"/>
      <c r="BJ19" s="349"/>
      <c r="BK19" s="349"/>
      <c r="BL19" s="352"/>
      <c r="BM19" s="356"/>
      <c r="BN19" s="357"/>
      <c r="BO19" s="358"/>
      <c r="BP19" s="71"/>
      <c r="BQ19" s="337"/>
      <c r="BR19" s="337"/>
      <c r="BS19" s="337"/>
      <c r="BT19" s="338"/>
      <c r="BU19" s="338"/>
      <c r="BV19" s="338"/>
      <c r="BW19" s="338"/>
      <c r="BX19" s="337"/>
    </row>
    <row r="20" spans="2:76" ht="13.5">
      <c r="B20" s="369">
        <v>32</v>
      </c>
      <c r="C20" s="369"/>
      <c r="D20" s="369"/>
      <c r="E20" s="370" t="s">
        <v>149</v>
      </c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62">
        <f>AP14</f>
        <v>4</v>
      </c>
      <c r="U20" s="348"/>
      <c r="V20" s="348" t="s">
        <v>171</v>
      </c>
      <c r="W20" s="348"/>
      <c r="X20" s="348">
        <f>AL14</f>
        <v>5</v>
      </c>
      <c r="Y20" s="351"/>
      <c r="Z20" s="362">
        <f>AP16</f>
        <v>2</v>
      </c>
      <c r="AA20" s="348"/>
      <c r="AB20" s="348" t="s">
        <v>171</v>
      </c>
      <c r="AC20" s="348"/>
      <c r="AD20" s="348">
        <f>AL16</f>
        <v>5</v>
      </c>
      <c r="AE20" s="351"/>
      <c r="AF20" s="362">
        <f>AP18</f>
        <v>1</v>
      </c>
      <c r="AG20" s="348"/>
      <c r="AH20" s="348" t="s">
        <v>171</v>
      </c>
      <c r="AI20" s="348"/>
      <c r="AJ20" s="348">
        <f>AL18</f>
        <v>5</v>
      </c>
      <c r="AK20" s="351"/>
      <c r="AL20" s="342"/>
      <c r="AM20" s="343"/>
      <c r="AN20" s="343"/>
      <c r="AO20" s="343"/>
      <c r="AP20" s="343"/>
      <c r="AQ20" s="344"/>
      <c r="AR20" s="362">
        <f>COUNTIF(T21:AQ21,"○")</f>
        <v>0</v>
      </c>
      <c r="AS20" s="348"/>
      <c r="AT20" s="348" t="s">
        <v>171</v>
      </c>
      <c r="AU20" s="348"/>
      <c r="AV20" s="348">
        <f>COUNTIF(T21:AQ21,"△")</f>
        <v>0</v>
      </c>
      <c r="AW20" s="348"/>
      <c r="AX20" s="348" t="s">
        <v>171</v>
      </c>
      <c r="AY20" s="348"/>
      <c r="AZ20" s="348">
        <f>COUNTIF(T21:AQ21,"×")</f>
        <v>3</v>
      </c>
      <c r="BA20" s="351"/>
      <c r="BB20" s="362">
        <f>AR20*2+AV20</f>
        <v>0</v>
      </c>
      <c r="BC20" s="348"/>
      <c r="BD20" s="351"/>
      <c r="BE20" s="362">
        <f>T20+Z20+AF20+AL20</f>
        <v>7</v>
      </c>
      <c r="BF20" s="348"/>
      <c r="BG20" s="348"/>
      <c r="BH20" s="348" t="s">
        <v>171</v>
      </c>
      <c r="BI20" s="348"/>
      <c r="BJ20" s="348">
        <f>X20+AD20+AJ20+AP20</f>
        <v>15</v>
      </c>
      <c r="BK20" s="348"/>
      <c r="BL20" s="351"/>
      <c r="BM20" s="353">
        <v>4</v>
      </c>
      <c r="BN20" s="354"/>
      <c r="BO20" s="355"/>
      <c r="BP20" s="71"/>
      <c r="BQ20" s="339">
        <f>(AR20*3)*100+BE20*5+(36-BJ20)</f>
        <v>56</v>
      </c>
      <c r="BR20" s="337"/>
      <c r="BS20" s="337"/>
      <c r="BT20" s="338">
        <f>RANK(BQ20,BQ4:BS21,0)</f>
        <v>7</v>
      </c>
      <c r="BU20" s="338"/>
      <c r="BV20" s="338">
        <f>RANK(BQ20,BQ14:BS21,0)</f>
        <v>4</v>
      </c>
      <c r="BW20" s="338"/>
      <c r="BX20" s="337" t="str">
        <f>IF(BV14+BV16+BV18+BV20=10,"","*")</f>
        <v>*</v>
      </c>
    </row>
    <row r="21" spans="2:76" ht="13.5">
      <c r="B21" s="369"/>
      <c r="C21" s="369"/>
      <c r="D21" s="369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59" t="str">
        <f>IF(T20&gt;X20,"○",IF(T20=X20,"△",IF(T20&lt;X20,"×")))</f>
        <v>×</v>
      </c>
      <c r="U21" s="360"/>
      <c r="V21" s="360"/>
      <c r="W21" s="360"/>
      <c r="X21" s="360"/>
      <c r="Y21" s="361"/>
      <c r="Z21" s="359" t="str">
        <f>IF(Z20&gt;AD20,"○",IF(Z20=AD20,"△",IF(Z20&lt;AD20,"×")))</f>
        <v>×</v>
      </c>
      <c r="AA21" s="360"/>
      <c r="AB21" s="360"/>
      <c r="AC21" s="360"/>
      <c r="AD21" s="360"/>
      <c r="AE21" s="361"/>
      <c r="AF21" s="359" t="str">
        <f>IF(AF20&gt;AJ20,"○",IF(AF20=AJ20,"△",IF(AF20&lt;AJ20,"×")))</f>
        <v>×</v>
      </c>
      <c r="AG21" s="360"/>
      <c r="AH21" s="360"/>
      <c r="AI21" s="360"/>
      <c r="AJ21" s="360"/>
      <c r="AK21" s="361"/>
      <c r="AL21" s="345"/>
      <c r="AM21" s="346"/>
      <c r="AN21" s="346"/>
      <c r="AO21" s="346"/>
      <c r="AP21" s="346"/>
      <c r="AQ21" s="347"/>
      <c r="AR21" s="363"/>
      <c r="AS21" s="349"/>
      <c r="AT21" s="349"/>
      <c r="AU21" s="349"/>
      <c r="AV21" s="349"/>
      <c r="AW21" s="349"/>
      <c r="AX21" s="349"/>
      <c r="AY21" s="349"/>
      <c r="AZ21" s="349"/>
      <c r="BA21" s="352"/>
      <c r="BB21" s="363"/>
      <c r="BC21" s="349"/>
      <c r="BD21" s="352"/>
      <c r="BE21" s="363"/>
      <c r="BF21" s="349"/>
      <c r="BG21" s="349"/>
      <c r="BH21" s="349"/>
      <c r="BI21" s="349"/>
      <c r="BJ21" s="349"/>
      <c r="BK21" s="349"/>
      <c r="BL21" s="352"/>
      <c r="BM21" s="356"/>
      <c r="BN21" s="357"/>
      <c r="BO21" s="358"/>
      <c r="BP21" s="71"/>
      <c r="BQ21" s="337"/>
      <c r="BR21" s="337"/>
      <c r="BS21" s="337"/>
      <c r="BT21" s="338"/>
      <c r="BU21" s="338"/>
      <c r="BV21" s="338"/>
      <c r="BW21" s="338"/>
      <c r="BX21" s="337"/>
    </row>
    <row r="22" spans="2:68" ht="13.5">
      <c r="B22" s="74"/>
      <c r="C22" s="74"/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1"/>
    </row>
    <row r="23" spans="2:68" ht="13.5">
      <c r="B23" s="74"/>
      <c r="C23" s="74"/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1"/>
    </row>
    <row r="24" spans="2:68" ht="13.5"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1"/>
    </row>
    <row r="25" spans="2:68" ht="13.5">
      <c r="B25" s="74"/>
      <c r="C25" s="74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1"/>
    </row>
    <row r="26" spans="3:68" ht="13.5"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341"/>
      <c r="Y26" s="341"/>
      <c r="Z26" s="341"/>
      <c r="AA26" s="34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</row>
    <row r="27" spans="3:68" ht="13.5"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341"/>
      <c r="Y27" s="341"/>
      <c r="Z27" s="341"/>
      <c r="AA27" s="34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364" t="s">
        <v>8</v>
      </c>
      <c r="AP27" s="364"/>
      <c r="AQ27" s="364"/>
      <c r="AR27" s="364"/>
      <c r="AS27" s="364"/>
      <c r="AT27" s="364"/>
      <c r="AU27" s="370" t="str">
        <f>IF('日程'!L79&lt;'日程'!R79,'日程'!G79,IF('日程'!L79&gt;'日程'!R79,'日程'!U79,""))</f>
        <v>白二ビクトリー☆ＲＵＮ</v>
      </c>
      <c r="AV27" s="370"/>
      <c r="AW27" s="370"/>
      <c r="AX27" s="370"/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0"/>
      <c r="BK27" s="370"/>
      <c r="BL27" s="370"/>
      <c r="BM27" s="370"/>
      <c r="BN27" s="370"/>
      <c r="BO27" s="370"/>
      <c r="BP27" s="71"/>
    </row>
    <row r="28" spans="3:68" ht="13.5"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366" t="str">
        <f>IF('日程'!L79&gt;'日程'!R79,'日程'!G79,IF('日程'!L79&lt;'日程'!R79,'日程'!U79,"優勝"))</f>
        <v>鳥川トレルンジャー</v>
      </c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8"/>
      <c r="AJ28" s="71"/>
      <c r="AK28" s="71"/>
      <c r="AL28" s="71"/>
      <c r="AM28" s="71"/>
      <c r="AN28" s="71"/>
      <c r="AO28" s="364" t="s">
        <v>9</v>
      </c>
      <c r="AP28" s="364"/>
      <c r="AQ28" s="364"/>
      <c r="AR28" s="364"/>
      <c r="AS28" s="364"/>
      <c r="AT28" s="364"/>
      <c r="AU28" s="370" t="str">
        <f>IF('日程'!L73&lt;'日程'!R73,'日程'!G73,IF('日程'!L73&gt;'日程'!R73,'日程'!U73,""))</f>
        <v>須賀川ブルーインパルスJr</v>
      </c>
      <c r="AV28" s="370"/>
      <c r="AW28" s="370"/>
      <c r="AX28" s="370"/>
      <c r="AY28" s="370"/>
      <c r="AZ28" s="370"/>
      <c r="BA28" s="370"/>
      <c r="BB28" s="370"/>
      <c r="BC28" s="370"/>
      <c r="BD28" s="370"/>
      <c r="BE28" s="370"/>
      <c r="BF28" s="370"/>
      <c r="BG28" s="370"/>
      <c r="BH28" s="370"/>
      <c r="BI28" s="370"/>
      <c r="BJ28" s="370"/>
      <c r="BK28" s="370"/>
      <c r="BL28" s="370"/>
      <c r="BM28" s="370"/>
      <c r="BN28" s="370"/>
      <c r="BO28" s="370"/>
      <c r="BP28" s="71"/>
    </row>
    <row r="29" spans="3:68" ht="13.5"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6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364"/>
      <c r="AP29" s="364"/>
      <c r="AQ29" s="364"/>
      <c r="AR29" s="364"/>
      <c r="AS29" s="364"/>
      <c r="AT29" s="364"/>
      <c r="AU29" s="370" t="str">
        <f>IF('日程'!L74&lt;'日程'!R74,'日程'!G74,IF('日程'!L74&gt;'日程'!R74,'日程'!U74,""))</f>
        <v>白青☆王Ｖ</v>
      </c>
      <c r="AV29" s="370"/>
      <c r="AW29" s="370"/>
      <c r="AX29" s="370"/>
      <c r="AY29" s="370"/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L29" s="370"/>
      <c r="BM29" s="370"/>
      <c r="BN29" s="370"/>
      <c r="BO29" s="370"/>
      <c r="BP29" s="71"/>
    </row>
    <row r="30" spans="3:68" ht="13.5">
      <c r="C30" s="71"/>
      <c r="D30" s="71"/>
      <c r="E30" s="71"/>
      <c r="F30" s="71"/>
      <c r="G30" s="71"/>
      <c r="H30" s="71"/>
      <c r="I30" s="71"/>
      <c r="J30" s="71"/>
      <c r="K30" s="77"/>
      <c r="L30" s="372"/>
      <c r="M30" s="372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6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380"/>
      <c r="AM30" s="380"/>
      <c r="AN30" s="77" t="str">
        <f>IF(AL30&gt;L30,"○","×")</f>
        <v>×</v>
      </c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</row>
    <row r="31" spans="3:68" ht="13.5">
      <c r="C31" s="71"/>
      <c r="D31" s="71"/>
      <c r="E31" s="71"/>
      <c r="F31" s="71"/>
      <c r="G31" s="71"/>
      <c r="H31" s="71"/>
      <c r="I31" s="71"/>
      <c r="J31" s="71"/>
      <c r="K31" s="77"/>
      <c r="L31" s="372"/>
      <c r="M31" s="372"/>
      <c r="N31" s="350"/>
      <c r="O31" s="350"/>
      <c r="P31" s="350"/>
      <c r="Q31" s="350"/>
      <c r="R31" s="350"/>
      <c r="S31" s="381"/>
      <c r="T31" s="381"/>
      <c r="U31" s="73"/>
      <c r="V31" s="73"/>
      <c r="W31" s="73"/>
      <c r="X31" s="73"/>
      <c r="Y31" s="73"/>
      <c r="Z31" s="80"/>
      <c r="AA31" s="73"/>
      <c r="AB31" s="73"/>
      <c r="AC31" s="73"/>
      <c r="AD31" s="73"/>
      <c r="AE31" s="381"/>
      <c r="AF31" s="381"/>
      <c r="AG31" s="350"/>
      <c r="AH31" s="350"/>
      <c r="AI31" s="350"/>
      <c r="AJ31" s="350"/>
      <c r="AK31" s="350"/>
      <c r="AL31" s="380"/>
      <c r="AM31" s="380"/>
      <c r="AN31" s="77" t="str">
        <f>IF(AL31&gt;L31,"○","×")</f>
        <v>×</v>
      </c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</row>
    <row r="32" spans="3:68" ht="13.5">
      <c r="C32" s="71"/>
      <c r="D32" s="71"/>
      <c r="E32" s="71"/>
      <c r="F32" s="71"/>
      <c r="G32" s="71"/>
      <c r="H32" s="71"/>
      <c r="I32" s="71"/>
      <c r="J32" s="71"/>
      <c r="K32" s="77"/>
      <c r="L32" s="373">
        <f>IF('日程'!L79,'日程'!L79,"")</f>
        <v>2</v>
      </c>
      <c r="M32" s="374"/>
      <c r="N32" s="81"/>
      <c r="O32" s="81"/>
      <c r="P32" s="81"/>
      <c r="Q32" s="81"/>
      <c r="R32" s="81"/>
      <c r="S32" s="81"/>
      <c r="T32" s="81"/>
      <c r="U32" s="81"/>
      <c r="V32" s="81"/>
      <c r="W32" s="371" t="s">
        <v>170</v>
      </c>
      <c r="X32" s="371"/>
      <c r="Y32" s="371"/>
      <c r="Z32" s="371"/>
      <c r="AA32" s="371"/>
      <c r="AB32" s="371"/>
      <c r="AC32" s="71"/>
      <c r="AD32" s="71"/>
      <c r="AE32" s="71"/>
      <c r="AF32" s="71"/>
      <c r="AG32" s="71"/>
      <c r="AH32" s="71"/>
      <c r="AI32" s="75"/>
      <c r="AJ32" s="75"/>
      <c r="AK32" s="82"/>
      <c r="AL32" s="379">
        <f>IF('日程'!R79,'日程'!R79,"")</f>
        <v>7</v>
      </c>
      <c r="AM32" s="375"/>
      <c r="AN32" s="77" t="str">
        <f>IF(AL32&gt;L32,"○","×")</f>
        <v>○</v>
      </c>
      <c r="AO32" s="75"/>
      <c r="AP32" s="75"/>
      <c r="AQ32" s="75"/>
      <c r="AR32" s="75"/>
      <c r="AS32" s="75"/>
      <c r="AT32" s="75"/>
      <c r="AU32" s="83"/>
      <c r="AV32" s="84"/>
      <c r="AW32" s="84"/>
      <c r="AX32" s="84"/>
      <c r="AY32" s="84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</row>
    <row r="33" spans="3:68" ht="13.5">
      <c r="C33" s="71"/>
      <c r="D33" s="71"/>
      <c r="E33" s="71"/>
      <c r="F33" s="71"/>
      <c r="G33" s="71"/>
      <c r="H33" s="71"/>
      <c r="I33" s="71"/>
      <c r="J33" s="71"/>
      <c r="K33" s="75"/>
      <c r="L33" s="75"/>
      <c r="M33" s="82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1"/>
      <c r="AD33" s="71"/>
      <c r="AE33" s="71"/>
      <c r="AF33" s="71"/>
      <c r="AG33" s="71"/>
      <c r="AH33" s="71"/>
      <c r="AI33" s="75"/>
      <c r="AJ33" s="75"/>
      <c r="AK33" s="82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</row>
    <row r="34" spans="3:68" ht="13.5">
      <c r="C34" s="71"/>
      <c r="D34" s="71"/>
      <c r="E34" s="71"/>
      <c r="F34" s="71"/>
      <c r="G34" s="71"/>
      <c r="H34" s="71"/>
      <c r="I34" s="71"/>
      <c r="J34" s="71"/>
      <c r="K34" s="73"/>
      <c r="L34" s="73"/>
      <c r="M34" s="8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1"/>
      <c r="AD34" s="71"/>
      <c r="AE34" s="71"/>
      <c r="AF34" s="71"/>
      <c r="AG34" s="71"/>
      <c r="AH34" s="71"/>
      <c r="AI34" s="73"/>
      <c r="AJ34" s="73"/>
      <c r="AK34" s="8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</row>
    <row r="35" spans="3:68" ht="13.5">
      <c r="C35" s="75"/>
      <c r="D35" s="75"/>
      <c r="E35" s="75"/>
      <c r="F35" s="373">
        <f>IF('日程'!L73,'日程'!L73,"")</f>
        <v>7</v>
      </c>
      <c r="G35" s="374"/>
      <c r="H35" s="86"/>
      <c r="I35" s="87"/>
      <c r="J35" s="87"/>
      <c r="K35" s="87"/>
      <c r="L35" s="371" t="s">
        <v>64</v>
      </c>
      <c r="M35" s="371"/>
      <c r="N35" s="371"/>
      <c r="O35" s="371"/>
      <c r="P35" s="81"/>
      <c r="Q35" s="81"/>
      <c r="R35" s="81"/>
      <c r="S35" s="88"/>
      <c r="T35" s="379">
        <f>IF('日程'!R73,'日程'!R73,"")</f>
      </c>
      <c r="U35" s="375"/>
      <c r="V35" s="75"/>
      <c r="W35" s="75"/>
      <c r="X35" s="75"/>
      <c r="Y35" s="75"/>
      <c r="Z35" s="75"/>
      <c r="AA35" s="75"/>
      <c r="AB35" s="75"/>
      <c r="AC35" s="75"/>
      <c r="AD35" s="373">
        <f>IF('日程'!L74,'日程'!L74,"")</f>
        <v>3</v>
      </c>
      <c r="AE35" s="374"/>
      <c r="AF35" s="86"/>
      <c r="AG35" s="87"/>
      <c r="AH35" s="87"/>
      <c r="AI35" s="87"/>
      <c r="AJ35" s="371" t="s">
        <v>65</v>
      </c>
      <c r="AK35" s="371"/>
      <c r="AL35" s="371"/>
      <c r="AM35" s="371"/>
      <c r="AN35" s="81"/>
      <c r="AO35" s="81"/>
      <c r="AP35" s="81"/>
      <c r="AQ35" s="88"/>
      <c r="AR35" s="379">
        <f>IF('日程'!R74,'日程'!R74,"")</f>
        <v>2</v>
      </c>
      <c r="AS35" s="375"/>
      <c r="AT35" s="75"/>
      <c r="AU35" s="75"/>
      <c r="AV35" s="75"/>
      <c r="AW35" s="75"/>
      <c r="AX35" s="75"/>
      <c r="AY35" s="75"/>
      <c r="AZ35" s="75"/>
      <c r="BA35" s="75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</row>
    <row r="36" spans="3:68" ht="13.5">
      <c r="C36" s="75"/>
      <c r="D36" s="75"/>
      <c r="E36" s="75"/>
      <c r="F36" s="75"/>
      <c r="G36" s="75"/>
      <c r="H36" s="76"/>
      <c r="I36" s="84"/>
      <c r="J36" s="84"/>
      <c r="K36" s="84"/>
      <c r="L36" s="75"/>
      <c r="M36" s="75"/>
      <c r="N36" s="75"/>
      <c r="O36" s="75"/>
      <c r="P36" s="75"/>
      <c r="Q36" s="75"/>
      <c r="R36" s="75"/>
      <c r="S36" s="82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6"/>
      <c r="AG36" s="84"/>
      <c r="AH36" s="84"/>
      <c r="AI36" s="84"/>
      <c r="AJ36" s="75"/>
      <c r="AK36" s="75"/>
      <c r="AL36" s="75"/>
      <c r="AM36" s="75"/>
      <c r="AN36" s="75"/>
      <c r="AO36" s="75"/>
      <c r="AP36" s="75"/>
      <c r="AQ36" s="82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</row>
    <row r="37" spans="3:68" ht="13.5">
      <c r="C37" s="75"/>
      <c r="D37" s="75"/>
      <c r="E37" s="75"/>
      <c r="F37" s="75"/>
      <c r="G37" s="75"/>
      <c r="H37" s="76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82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6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82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</row>
    <row r="38" spans="3:68" ht="13.5">
      <c r="C38" s="75"/>
      <c r="D38" s="75"/>
      <c r="E38" s="75"/>
      <c r="F38" s="75"/>
      <c r="G38" s="75"/>
      <c r="H38" s="76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82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6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82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</row>
    <row r="39" spans="3:68" ht="13.5">
      <c r="C39" s="373">
        <f>IF('日程'!L69,'日程'!L69,"")</f>
        <v>7</v>
      </c>
      <c r="D39" s="373"/>
      <c r="E39" s="89"/>
      <c r="F39" s="371" t="s">
        <v>60</v>
      </c>
      <c r="G39" s="371"/>
      <c r="H39" s="371"/>
      <c r="I39" s="371"/>
      <c r="J39" s="90"/>
      <c r="K39" s="375">
        <f>IF('日程'!R69,'日程'!R69,"")</f>
      </c>
      <c r="L39" s="375"/>
      <c r="M39" s="91"/>
      <c r="N39" s="91"/>
      <c r="O39" s="373">
        <f>IF('日程'!L70,'日程'!L70,"")</f>
        <v>3</v>
      </c>
      <c r="P39" s="373"/>
      <c r="Q39" s="89"/>
      <c r="R39" s="371" t="s">
        <v>61</v>
      </c>
      <c r="S39" s="371"/>
      <c r="T39" s="371"/>
      <c r="U39" s="371"/>
      <c r="V39" s="90"/>
      <c r="W39" s="375">
        <f>IF('日程'!R70,'日程'!R70,"")</f>
        <v>1</v>
      </c>
      <c r="X39" s="375"/>
      <c r="Y39" s="91"/>
      <c r="Z39" s="91"/>
      <c r="AA39" s="373">
        <f>IF('日程'!L71,'日程'!L71,"")</f>
        <v>8</v>
      </c>
      <c r="AB39" s="373"/>
      <c r="AC39" s="89"/>
      <c r="AD39" s="371" t="s">
        <v>62</v>
      </c>
      <c r="AE39" s="371"/>
      <c r="AF39" s="371"/>
      <c r="AG39" s="371"/>
      <c r="AH39" s="90"/>
      <c r="AI39" s="375">
        <f>IF('日程'!R71,'日程'!R71,"")</f>
      </c>
      <c r="AJ39" s="375"/>
      <c r="AK39" s="91"/>
      <c r="AL39" s="91"/>
      <c r="AM39" s="373">
        <f>IF('日程'!L72,'日程'!L72,"")</f>
      </c>
      <c r="AN39" s="373"/>
      <c r="AO39" s="89"/>
      <c r="AP39" s="371" t="s">
        <v>63</v>
      </c>
      <c r="AQ39" s="371"/>
      <c r="AR39" s="371"/>
      <c r="AS39" s="371"/>
      <c r="AT39" s="90"/>
      <c r="AU39" s="375">
        <f>IF('日程'!R72,'日程'!R72,"")</f>
        <v>4</v>
      </c>
      <c r="AV39" s="375"/>
      <c r="AW39" s="75"/>
      <c r="AX39" s="75"/>
      <c r="AY39" s="75"/>
      <c r="AZ39" s="84"/>
      <c r="BA39" s="84"/>
      <c r="BB39" s="84"/>
      <c r="BC39" s="84"/>
      <c r="BD39" s="75"/>
      <c r="BE39" s="75"/>
      <c r="BF39" s="75"/>
      <c r="BG39" s="71"/>
      <c r="BH39" s="71"/>
      <c r="BI39" s="71"/>
      <c r="BJ39" s="71"/>
      <c r="BK39" s="71"/>
      <c r="BL39" s="71"/>
      <c r="BM39" s="71"/>
      <c r="BN39" s="71"/>
      <c r="BO39" s="71"/>
      <c r="BP39" s="71"/>
    </row>
    <row r="40" spans="3:68" ht="13.5">
      <c r="C40" s="75"/>
      <c r="D40" s="75"/>
      <c r="E40" s="92"/>
      <c r="F40" s="75"/>
      <c r="G40" s="75"/>
      <c r="H40" s="75"/>
      <c r="I40" s="75"/>
      <c r="J40" s="93"/>
      <c r="K40" s="75"/>
      <c r="L40" s="75"/>
      <c r="M40" s="75"/>
      <c r="N40" s="75"/>
      <c r="O40" s="75"/>
      <c r="P40" s="75"/>
      <c r="Q40" s="92"/>
      <c r="R40" s="75"/>
      <c r="S40" s="75"/>
      <c r="T40" s="75"/>
      <c r="U40" s="75"/>
      <c r="V40" s="93"/>
      <c r="W40" s="75"/>
      <c r="X40" s="75"/>
      <c r="Y40" s="75"/>
      <c r="Z40" s="75"/>
      <c r="AA40" s="75"/>
      <c r="AB40" s="75"/>
      <c r="AC40" s="92"/>
      <c r="AD40" s="75"/>
      <c r="AE40" s="75"/>
      <c r="AF40" s="75"/>
      <c r="AG40" s="75"/>
      <c r="AH40" s="93"/>
      <c r="AI40" s="75"/>
      <c r="AJ40" s="75"/>
      <c r="AK40" s="75"/>
      <c r="AL40" s="75"/>
      <c r="AM40" s="75"/>
      <c r="AN40" s="75"/>
      <c r="AO40" s="92"/>
      <c r="AP40" s="75"/>
      <c r="AQ40" s="75"/>
      <c r="AR40" s="75"/>
      <c r="AS40" s="75"/>
      <c r="AT40" s="93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1"/>
      <c r="BH40" s="71"/>
      <c r="BI40" s="71"/>
      <c r="BJ40" s="71"/>
      <c r="BK40" s="71"/>
      <c r="BL40" s="71"/>
      <c r="BM40" s="71"/>
      <c r="BN40" s="71"/>
      <c r="BO40" s="71"/>
      <c r="BP40" s="71"/>
    </row>
    <row r="41" spans="3:68" ht="13.5">
      <c r="C41" s="75"/>
      <c r="D41" s="75"/>
      <c r="E41" s="92"/>
      <c r="F41" s="75"/>
      <c r="G41" s="75"/>
      <c r="H41" s="75"/>
      <c r="I41" s="75"/>
      <c r="J41" s="93"/>
      <c r="K41" s="75"/>
      <c r="L41" s="75"/>
      <c r="M41" s="75"/>
      <c r="N41" s="75"/>
      <c r="O41" s="75"/>
      <c r="P41" s="75"/>
      <c r="Q41" s="92"/>
      <c r="R41" s="75"/>
      <c r="S41" s="75"/>
      <c r="T41" s="75"/>
      <c r="U41" s="75"/>
      <c r="V41" s="93"/>
      <c r="W41" s="75"/>
      <c r="X41" s="75"/>
      <c r="Y41" s="75"/>
      <c r="Z41" s="75"/>
      <c r="AA41" s="75"/>
      <c r="AB41" s="75"/>
      <c r="AC41" s="92"/>
      <c r="AD41" s="75"/>
      <c r="AE41" s="75"/>
      <c r="AF41" s="75"/>
      <c r="AG41" s="75"/>
      <c r="AH41" s="93"/>
      <c r="AI41" s="75"/>
      <c r="AJ41" s="75"/>
      <c r="AK41" s="75"/>
      <c r="AL41" s="75"/>
      <c r="AM41" s="75"/>
      <c r="AN41" s="75"/>
      <c r="AO41" s="92"/>
      <c r="AP41" s="75"/>
      <c r="AQ41" s="75"/>
      <c r="AR41" s="75"/>
      <c r="AS41" s="75"/>
      <c r="AT41" s="93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1"/>
      <c r="BH41" s="71"/>
      <c r="BI41" s="71"/>
      <c r="BJ41" s="71"/>
      <c r="BK41" s="71"/>
      <c r="BL41" s="71"/>
      <c r="BM41" s="71"/>
      <c r="BN41" s="71"/>
      <c r="BO41" s="71"/>
      <c r="BP41" s="71"/>
    </row>
    <row r="42" spans="3:68" ht="13.5">
      <c r="C42" s="84"/>
      <c r="D42" s="84"/>
      <c r="E42" s="94"/>
      <c r="F42" s="84"/>
      <c r="G42" s="84"/>
      <c r="H42" s="84"/>
      <c r="I42" s="84"/>
      <c r="J42" s="95"/>
      <c r="K42" s="84"/>
      <c r="L42" s="84"/>
      <c r="M42" s="84"/>
      <c r="N42" s="84"/>
      <c r="O42" s="84"/>
      <c r="P42" s="84"/>
      <c r="Q42" s="94"/>
      <c r="R42" s="84"/>
      <c r="S42" s="84"/>
      <c r="T42" s="84"/>
      <c r="U42" s="84"/>
      <c r="V42" s="95"/>
      <c r="W42" s="84"/>
      <c r="X42" s="84"/>
      <c r="Y42" s="84"/>
      <c r="Z42" s="84"/>
      <c r="AA42" s="84"/>
      <c r="AB42" s="84"/>
      <c r="AC42" s="94"/>
      <c r="AD42" s="84"/>
      <c r="AE42" s="84"/>
      <c r="AF42" s="84"/>
      <c r="AG42" s="84"/>
      <c r="AH42" s="95"/>
      <c r="AI42" s="84"/>
      <c r="AJ42" s="84"/>
      <c r="AK42" s="84"/>
      <c r="AL42" s="84"/>
      <c r="AM42" s="84"/>
      <c r="AN42" s="84"/>
      <c r="AO42" s="94"/>
      <c r="AP42" s="84"/>
      <c r="AQ42" s="84"/>
      <c r="AR42" s="84"/>
      <c r="AS42" s="84"/>
      <c r="AT42" s="95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96"/>
      <c r="BH42" s="96"/>
      <c r="BI42" s="96"/>
      <c r="BJ42" s="96"/>
      <c r="BK42" s="96"/>
      <c r="BL42" s="96"/>
      <c r="BM42" s="96"/>
      <c r="BN42" s="96"/>
      <c r="BO42" s="96"/>
      <c r="BP42" s="96"/>
    </row>
    <row r="43" spans="3:68" ht="13.5">
      <c r="C43" s="84"/>
      <c r="D43" s="84"/>
      <c r="E43" s="94"/>
      <c r="F43" s="84"/>
      <c r="G43" s="84"/>
      <c r="H43" s="84"/>
      <c r="I43" s="84"/>
      <c r="J43" s="95"/>
      <c r="K43" s="84"/>
      <c r="L43" s="84"/>
      <c r="M43" s="84"/>
      <c r="N43" s="84"/>
      <c r="O43" s="84"/>
      <c r="P43" s="84"/>
      <c r="Q43" s="94"/>
      <c r="R43" s="84"/>
      <c r="S43" s="84"/>
      <c r="T43" s="84"/>
      <c r="U43" s="84"/>
      <c r="V43" s="95"/>
      <c r="W43" s="84"/>
      <c r="X43" s="84"/>
      <c r="Y43" s="84"/>
      <c r="Z43" s="84"/>
      <c r="AA43" s="84"/>
      <c r="AB43" s="84"/>
      <c r="AC43" s="94"/>
      <c r="AD43" s="84"/>
      <c r="AE43" s="84"/>
      <c r="AF43" s="84"/>
      <c r="AG43" s="84"/>
      <c r="AH43" s="95"/>
      <c r="AI43" s="84"/>
      <c r="AJ43" s="84"/>
      <c r="AK43" s="84"/>
      <c r="AL43" s="84"/>
      <c r="AM43" s="84"/>
      <c r="AN43" s="84"/>
      <c r="AO43" s="94"/>
      <c r="AP43" s="84"/>
      <c r="AQ43" s="84"/>
      <c r="AR43" s="84"/>
      <c r="AS43" s="84"/>
      <c r="AT43" s="95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96"/>
      <c r="BH43" s="96"/>
      <c r="BI43" s="96"/>
      <c r="BJ43" s="96"/>
      <c r="BK43" s="96"/>
      <c r="BL43" s="96"/>
      <c r="BM43" s="96"/>
      <c r="BN43" s="96"/>
      <c r="BO43" s="96"/>
      <c r="BP43" s="96"/>
    </row>
    <row r="44" spans="3:68" ht="13.5" customHeight="1">
      <c r="C44" s="96"/>
      <c r="D44" s="376" t="str">
        <f>IF(BM4=1,E4,IF(BM6=1,E6,IF(BM8=1,E8,IF(BM10=1,E10,""))))</f>
        <v>白二ビクトリー☆ＲＵＮ</v>
      </c>
      <c r="E44" s="376"/>
      <c r="F44" s="97"/>
      <c r="G44" s="97"/>
      <c r="H44" s="97"/>
      <c r="I44" s="97"/>
      <c r="J44" s="376" t="str">
        <f>IF(BM14=3,E14,IF(BM16=3,E16,IF(BM18=3,E18,IF(BM20=3,E20,""))))</f>
        <v>野田ビッグシーダー</v>
      </c>
      <c r="K44" s="376"/>
      <c r="L44" s="97"/>
      <c r="M44" s="97"/>
      <c r="N44" s="97"/>
      <c r="O44" s="97"/>
      <c r="P44" s="376" t="str">
        <f>IF(BM4=4,E4,IF(BM6=4,E6,IF(BM8=4,E8,IF(BM10=4,E10,""))))</f>
        <v>須賀川ブルーインパルスJr</v>
      </c>
      <c r="Q44" s="376"/>
      <c r="R44" s="97"/>
      <c r="S44" s="97"/>
      <c r="T44" s="97"/>
      <c r="U44" s="97"/>
      <c r="V44" s="376" t="str">
        <f>IF(BM14=2,E14,IF(BM16=2,E16,IF(BM18=2,E18,IF(BM20=2,E20,""))))</f>
        <v>上大野ＳアタッカーズJr</v>
      </c>
      <c r="W44" s="376"/>
      <c r="X44" s="97"/>
      <c r="Y44" s="97"/>
      <c r="Z44" s="97"/>
      <c r="AA44" s="97"/>
      <c r="AB44" s="376" t="str">
        <f>IF(BM4=2,E4,IF(BM6=2,E6,IF(BM8=2,E8,IF(BM10=2,E10,""))))</f>
        <v>鳥川トレルンジャー</v>
      </c>
      <c r="AC44" s="376"/>
      <c r="AD44" s="97"/>
      <c r="AE44" s="97"/>
      <c r="AF44" s="97"/>
      <c r="AG44" s="97"/>
      <c r="AH44" s="376" t="str">
        <f>IF(BM14=4,E14,IF(BM16=4,E16,IF(BM18=4,E18,IF(BM20=4,E20,""))))</f>
        <v>WANOドリームズ銀牙</v>
      </c>
      <c r="AI44" s="376"/>
      <c r="AJ44" s="97"/>
      <c r="AK44" s="97"/>
      <c r="AL44" s="97"/>
      <c r="AM44" s="97"/>
      <c r="AN44" s="376" t="str">
        <f>IF(BM4=3,E4,IF(BM6=3,E6,IF(BM8=3,E8,IF(BM10=3,E10,""))))</f>
        <v>Ａｏｉミラクルキッズ</v>
      </c>
      <c r="AO44" s="376"/>
      <c r="AP44" s="97"/>
      <c r="AQ44" s="97"/>
      <c r="AR44" s="97"/>
      <c r="AS44" s="97"/>
      <c r="AT44" s="376" t="str">
        <f>IF(BM14=1,E14,IF(BM16=1,E16,IF(BM18=1,E18,IF(BM20=1,E20,""))))</f>
        <v>白青☆王Ｖ</v>
      </c>
      <c r="AU44" s="376"/>
      <c r="AV44" s="96"/>
      <c r="AW44" s="96"/>
      <c r="AX44" s="98"/>
      <c r="AY44" s="99"/>
      <c r="AZ44" s="99"/>
      <c r="BA44" s="99"/>
      <c r="BB44" s="84"/>
      <c r="BC44" s="84"/>
      <c r="BD44" s="99"/>
      <c r="BE44" s="98"/>
      <c r="BF44" s="99"/>
      <c r="BG44" s="99"/>
      <c r="BH44" s="96"/>
      <c r="BI44" s="96"/>
      <c r="BJ44" s="98"/>
      <c r="BK44" s="98"/>
      <c r="BL44" s="96"/>
      <c r="BM44" s="96"/>
      <c r="BN44" s="96"/>
      <c r="BO44" s="96"/>
      <c r="BP44" s="96"/>
    </row>
    <row r="45" spans="3:68" ht="13.5">
      <c r="C45" s="96"/>
      <c r="D45" s="376"/>
      <c r="E45" s="376"/>
      <c r="F45" s="97"/>
      <c r="G45" s="97"/>
      <c r="H45" s="97"/>
      <c r="I45" s="97"/>
      <c r="J45" s="376"/>
      <c r="K45" s="376"/>
      <c r="L45" s="97"/>
      <c r="M45" s="97"/>
      <c r="N45" s="97"/>
      <c r="O45" s="97"/>
      <c r="P45" s="376"/>
      <c r="Q45" s="376"/>
      <c r="R45" s="97"/>
      <c r="S45" s="97"/>
      <c r="T45" s="97"/>
      <c r="U45" s="97"/>
      <c r="V45" s="376"/>
      <c r="W45" s="376"/>
      <c r="X45" s="97"/>
      <c r="Y45" s="97"/>
      <c r="Z45" s="97"/>
      <c r="AA45" s="97"/>
      <c r="AB45" s="376"/>
      <c r="AC45" s="376"/>
      <c r="AD45" s="97"/>
      <c r="AE45" s="97"/>
      <c r="AF45" s="97"/>
      <c r="AG45" s="97"/>
      <c r="AH45" s="376"/>
      <c r="AI45" s="376"/>
      <c r="AJ45" s="97"/>
      <c r="AK45" s="97"/>
      <c r="AL45" s="97"/>
      <c r="AM45" s="97"/>
      <c r="AN45" s="376"/>
      <c r="AO45" s="376"/>
      <c r="AP45" s="97"/>
      <c r="AQ45" s="97"/>
      <c r="AR45" s="97"/>
      <c r="AS45" s="97"/>
      <c r="AT45" s="376"/>
      <c r="AU45" s="376"/>
      <c r="AV45" s="96"/>
      <c r="AW45" s="96"/>
      <c r="AX45" s="98"/>
      <c r="AY45" s="99"/>
      <c r="AZ45" s="99"/>
      <c r="BA45" s="99"/>
      <c r="BB45" s="84"/>
      <c r="BC45" s="84"/>
      <c r="BD45" s="99"/>
      <c r="BE45" s="98"/>
      <c r="BF45" s="99"/>
      <c r="BG45" s="99"/>
      <c r="BH45" s="96"/>
      <c r="BI45" s="96"/>
      <c r="BJ45" s="98"/>
      <c r="BK45" s="98"/>
      <c r="BL45" s="96"/>
      <c r="BM45" s="96"/>
      <c r="BN45" s="96"/>
      <c r="BO45" s="96"/>
      <c r="BP45" s="96"/>
    </row>
    <row r="46" spans="3:68" ht="13.5">
      <c r="C46" s="96"/>
      <c r="D46" s="376"/>
      <c r="E46" s="376"/>
      <c r="F46" s="97"/>
      <c r="G46" s="97"/>
      <c r="H46" s="97"/>
      <c r="I46" s="97"/>
      <c r="J46" s="376"/>
      <c r="K46" s="376"/>
      <c r="L46" s="97"/>
      <c r="M46" s="97"/>
      <c r="N46" s="97"/>
      <c r="O46" s="97"/>
      <c r="P46" s="376"/>
      <c r="Q46" s="376"/>
      <c r="R46" s="97"/>
      <c r="S46" s="97"/>
      <c r="T46" s="97"/>
      <c r="U46" s="97"/>
      <c r="V46" s="376"/>
      <c r="W46" s="376"/>
      <c r="X46" s="97"/>
      <c r="Y46" s="97"/>
      <c r="Z46" s="97"/>
      <c r="AA46" s="97"/>
      <c r="AB46" s="376"/>
      <c r="AC46" s="376"/>
      <c r="AD46" s="97"/>
      <c r="AE46" s="97"/>
      <c r="AF46" s="97"/>
      <c r="AG46" s="97"/>
      <c r="AH46" s="376"/>
      <c r="AI46" s="376"/>
      <c r="AJ46" s="97"/>
      <c r="AK46" s="97"/>
      <c r="AL46" s="97"/>
      <c r="AM46" s="97"/>
      <c r="AN46" s="376"/>
      <c r="AO46" s="376"/>
      <c r="AP46" s="97"/>
      <c r="AQ46" s="97"/>
      <c r="AR46" s="97"/>
      <c r="AS46" s="97"/>
      <c r="AT46" s="376"/>
      <c r="AU46" s="376"/>
      <c r="AV46" s="96"/>
      <c r="AW46" s="96"/>
      <c r="AX46" s="98"/>
      <c r="AY46" s="99"/>
      <c r="AZ46" s="99"/>
      <c r="BA46" s="99"/>
      <c r="BB46" s="84"/>
      <c r="BC46" s="84"/>
      <c r="BD46" s="99"/>
      <c r="BE46" s="98"/>
      <c r="BF46" s="99"/>
      <c r="BG46" s="99"/>
      <c r="BH46" s="96"/>
      <c r="BI46" s="96"/>
      <c r="BJ46" s="98"/>
      <c r="BK46" s="98"/>
      <c r="BL46" s="96"/>
      <c r="BM46" s="96"/>
      <c r="BN46" s="96"/>
      <c r="BO46" s="96"/>
      <c r="BP46" s="96"/>
    </row>
    <row r="47" spans="3:68" ht="13.5">
      <c r="C47" s="96"/>
      <c r="D47" s="376"/>
      <c r="E47" s="376"/>
      <c r="F47" s="97"/>
      <c r="G47" s="97"/>
      <c r="H47" s="97"/>
      <c r="I47" s="97"/>
      <c r="J47" s="376"/>
      <c r="K47" s="376"/>
      <c r="L47" s="97"/>
      <c r="M47" s="97"/>
      <c r="N47" s="97"/>
      <c r="O47" s="97"/>
      <c r="P47" s="376"/>
      <c r="Q47" s="376"/>
      <c r="R47" s="97"/>
      <c r="S47" s="97"/>
      <c r="T47" s="97"/>
      <c r="U47" s="97"/>
      <c r="V47" s="376"/>
      <c r="W47" s="376"/>
      <c r="X47" s="97"/>
      <c r="Y47" s="97"/>
      <c r="Z47" s="97"/>
      <c r="AA47" s="97"/>
      <c r="AB47" s="376"/>
      <c r="AC47" s="376"/>
      <c r="AD47" s="97"/>
      <c r="AE47" s="97"/>
      <c r="AF47" s="97"/>
      <c r="AG47" s="97"/>
      <c r="AH47" s="376"/>
      <c r="AI47" s="376"/>
      <c r="AJ47" s="97"/>
      <c r="AK47" s="97"/>
      <c r="AL47" s="97"/>
      <c r="AM47" s="97"/>
      <c r="AN47" s="376"/>
      <c r="AO47" s="376"/>
      <c r="AP47" s="97"/>
      <c r="AQ47" s="97"/>
      <c r="AR47" s="97"/>
      <c r="AS47" s="97"/>
      <c r="AT47" s="376"/>
      <c r="AU47" s="376"/>
      <c r="AV47" s="96"/>
      <c r="AW47" s="96"/>
      <c r="AX47" s="98"/>
      <c r="AY47" s="99"/>
      <c r="AZ47" s="99"/>
      <c r="BA47" s="99"/>
      <c r="BB47" s="84"/>
      <c r="BC47" s="84"/>
      <c r="BD47" s="99"/>
      <c r="BE47" s="98"/>
      <c r="BF47" s="99"/>
      <c r="BG47" s="99"/>
      <c r="BH47" s="96"/>
      <c r="BI47" s="96"/>
      <c r="BJ47" s="98"/>
      <c r="BK47" s="98"/>
      <c r="BL47" s="96"/>
      <c r="BM47" s="96"/>
      <c r="BN47" s="96"/>
      <c r="BO47" s="96"/>
      <c r="BP47" s="96"/>
    </row>
    <row r="48" spans="3:68" ht="13.5">
      <c r="C48" s="96"/>
      <c r="D48" s="376"/>
      <c r="E48" s="376"/>
      <c r="F48" s="97"/>
      <c r="G48" s="97"/>
      <c r="H48" s="97"/>
      <c r="I48" s="97"/>
      <c r="J48" s="376"/>
      <c r="K48" s="376"/>
      <c r="L48" s="97"/>
      <c r="M48" s="97"/>
      <c r="N48" s="97"/>
      <c r="O48" s="97"/>
      <c r="P48" s="376"/>
      <c r="Q48" s="376"/>
      <c r="R48" s="97"/>
      <c r="S48" s="97"/>
      <c r="T48" s="97"/>
      <c r="U48" s="97"/>
      <c r="V48" s="376"/>
      <c r="W48" s="376"/>
      <c r="X48" s="97"/>
      <c r="Y48" s="97"/>
      <c r="Z48" s="97"/>
      <c r="AA48" s="97"/>
      <c r="AB48" s="376"/>
      <c r="AC48" s="376"/>
      <c r="AD48" s="97"/>
      <c r="AE48" s="97"/>
      <c r="AF48" s="97"/>
      <c r="AG48" s="97"/>
      <c r="AH48" s="376"/>
      <c r="AI48" s="376"/>
      <c r="AJ48" s="97"/>
      <c r="AK48" s="97"/>
      <c r="AL48" s="97"/>
      <c r="AM48" s="97"/>
      <c r="AN48" s="376"/>
      <c r="AO48" s="376"/>
      <c r="AP48" s="97"/>
      <c r="AQ48" s="97"/>
      <c r="AR48" s="97"/>
      <c r="AS48" s="97"/>
      <c r="AT48" s="376"/>
      <c r="AU48" s="376"/>
      <c r="AV48" s="96"/>
      <c r="AW48" s="96"/>
      <c r="AX48" s="98"/>
      <c r="AY48" s="99"/>
      <c r="AZ48" s="99"/>
      <c r="BA48" s="99"/>
      <c r="BB48" s="84"/>
      <c r="BC48" s="84"/>
      <c r="BD48" s="99"/>
      <c r="BE48" s="98"/>
      <c r="BF48" s="99"/>
      <c r="BG48" s="99"/>
      <c r="BH48" s="96"/>
      <c r="BI48" s="96"/>
      <c r="BJ48" s="98"/>
      <c r="BK48" s="98"/>
      <c r="BL48" s="96"/>
      <c r="BM48" s="96"/>
      <c r="BN48" s="96"/>
      <c r="BO48" s="96"/>
      <c r="BP48" s="96"/>
    </row>
    <row r="49" spans="3:68" ht="13.5">
      <c r="C49" s="96"/>
      <c r="D49" s="376"/>
      <c r="E49" s="376"/>
      <c r="F49" s="97"/>
      <c r="G49" s="97"/>
      <c r="H49" s="97"/>
      <c r="I49" s="97"/>
      <c r="J49" s="376"/>
      <c r="K49" s="376"/>
      <c r="L49" s="97"/>
      <c r="M49" s="97"/>
      <c r="N49" s="97"/>
      <c r="O49" s="97"/>
      <c r="P49" s="376"/>
      <c r="Q49" s="376"/>
      <c r="R49" s="97"/>
      <c r="S49" s="97"/>
      <c r="T49" s="97"/>
      <c r="U49" s="97"/>
      <c r="V49" s="376"/>
      <c r="W49" s="376"/>
      <c r="X49" s="97"/>
      <c r="Y49" s="97"/>
      <c r="Z49" s="97"/>
      <c r="AA49" s="97"/>
      <c r="AB49" s="376"/>
      <c r="AC49" s="376"/>
      <c r="AD49" s="97"/>
      <c r="AE49" s="97"/>
      <c r="AF49" s="97"/>
      <c r="AG49" s="97"/>
      <c r="AH49" s="376"/>
      <c r="AI49" s="376"/>
      <c r="AJ49" s="97"/>
      <c r="AK49" s="97"/>
      <c r="AL49" s="97"/>
      <c r="AM49" s="97"/>
      <c r="AN49" s="376"/>
      <c r="AO49" s="376"/>
      <c r="AP49" s="97"/>
      <c r="AQ49" s="97"/>
      <c r="AR49" s="97"/>
      <c r="AS49" s="97"/>
      <c r="AT49" s="376"/>
      <c r="AU49" s="376"/>
      <c r="AV49" s="96"/>
      <c r="AW49" s="96"/>
      <c r="AX49" s="98"/>
      <c r="AY49" s="99"/>
      <c r="AZ49" s="99"/>
      <c r="BA49" s="99"/>
      <c r="BB49" s="84"/>
      <c r="BC49" s="84"/>
      <c r="BD49" s="99"/>
      <c r="BE49" s="98"/>
      <c r="BF49" s="99"/>
      <c r="BG49" s="99"/>
      <c r="BH49" s="96"/>
      <c r="BI49" s="96"/>
      <c r="BJ49" s="98"/>
      <c r="BK49" s="98"/>
      <c r="BL49" s="96"/>
      <c r="BM49" s="96"/>
      <c r="BN49" s="96"/>
      <c r="BO49" s="96"/>
      <c r="BP49" s="96"/>
    </row>
    <row r="50" spans="3:68" ht="13.5">
      <c r="C50" s="96"/>
      <c r="D50" s="376"/>
      <c r="E50" s="376"/>
      <c r="F50" s="97"/>
      <c r="G50" s="97"/>
      <c r="H50" s="97"/>
      <c r="I50" s="97"/>
      <c r="J50" s="376"/>
      <c r="K50" s="376"/>
      <c r="L50" s="97"/>
      <c r="M50" s="97"/>
      <c r="N50" s="97"/>
      <c r="O50" s="97"/>
      <c r="P50" s="376"/>
      <c r="Q50" s="376"/>
      <c r="R50" s="97"/>
      <c r="S50" s="97"/>
      <c r="T50" s="97"/>
      <c r="U50" s="97"/>
      <c r="V50" s="376"/>
      <c r="W50" s="376"/>
      <c r="X50" s="97"/>
      <c r="Y50" s="97"/>
      <c r="Z50" s="97"/>
      <c r="AA50" s="97"/>
      <c r="AB50" s="376"/>
      <c r="AC50" s="376"/>
      <c r="AD50" s="97"/>
      <c r="AE50" s="97"/>
      <c r="AF50" s="97"/>
      <c r="AG50" s="97"/>
      <c r="AH50" s="376"/>
      <c r="AI50" s="376"/>
      <c r="AJ50" s="97"/>
      <c r="AK50" s="97"/>
      <c r="AL50" s="97"/>
      <c r="AM50" s="97"/>
      <c r="AN50" s="376"/>
      <c r="AO50" s="376"/>
      <c r="AP50" s="97"/>
      <c r="AQ50" s="97"/>
      <c r="AR50" s="97"/>
      <c r="AS50" s="97"/>
      <c r="AT50" s="376"/>
      <c r="AU50" s="376"/>
      <c r="AV50" s="96"/>
      <c r="AW50" s="96"/>
      <c r="AX50" s="98"/>
      <c r="AY50" s="99"/>
      <c r="AZ50" s="99"/>
      <c r="BA50" s="99"/>
      <c r="BB50" s="84"/>
      <c r="BC50" s="84"/>
      <c r="BD50" s="99"/>
      <c r="BE50" s="98"/>
      <c r="BF50" s="99"/>
      <c r="BG50" s="99"/>
      <c r="BH50" s="96"/>
      <c r="BI50" s="96"/>
      <c r="BJ50" s="98"/>
      <c r="BK50" s="98"/>
      <c r="BL50" s="96"/>
      <c r="BM50" s="96"/>
      <c r="BN50" s="96"/>
      <c r="BO50" s="96"/>
      <c r="BP50" s="96"/>
    </row>
    <row r="51" spans="3:68" ht="13.5">
      <c r="C51" s="96"/>
      <c r="D51" s="376"/>
      <c r="E51" s="376"/>
      <c r="F51" s="97"/>
      <c r="G51" s="97"/>
      <c r="H51" s="97"/>
      <c r="I51" s="97"/>
      <c r="J51" s="376"/>
      <c r="K51" s="376"/>
      <c r="L51" s="97"/>
      <c r="M51" s="97"/>
      <c r="N51" s="97"/>
      <c r="O51" s="97"/>
      <c r="P51" s="376"/>
      <c r="Q51" s="376"/>
      <c r="R51" s="97"/>
      <c r="S51" s="97"/>
      <c r="T51" s="97"/>
      <c r="U51" s="97"/>
      <c r="V51" s="376"/>
      <c r="W51" s="376"/>
      <c r="X51" s="97"/>
      <c r="Y51" s="97"/>
      <c r="Z51" s="97"/>
      <c r="AA51" s="97"/>
      <c r="AB51" s="376"/>
      <c r="AC51" s="376"/>
      <c r="AD51" s="97"/>
      <c r="AE51" s="97"/>
      <c r="AF51" s="97"/>
      <c r="AG51" s="97"/>
      <c r="AH51" s="376"/>
      <c r="AI51" s="376"/>
      <c r="AJ51" s="97"/>
      <c r="AK51" s="97"/>
      <c r="AL51" s="97"/>
      <c r="AM51" s="97"/>
      <c r="AN51" s="376"/>
      <c r="AO51" s="376"/>
      <c r="AP51" s="97"/>
      <c r="AQ51" s="97"/>
      <c r="AR51" s="97"/>
      <c r="AS51" s="97"/>
      <c r="AT51" s="376"/>
      <c r="AU51" s="376"/>
      <c r="AV51" s="96"/>
      <c r="AW51" s="96"/>
      <c r="AX51" s="98"/>
      <c r="AY51" s="99"/>
      <c r="AZ51" s="99"/>
      <c r="BA51" s="99"/>
      <c r="BB51" s="84"/>
      <c r="BC51" s="84"/>
      <c r="BD51" s="99"/>
      <c r="BE51" s="98"/>
      <c r="BF51" s="99"/>
      <c r="BG51" s="99"/>
      <c r="BH51" s="96"/>
      <c r="BI51" s="96"/>
      <c r="BJ51" s="98"/>
      <c r="BK51" s="98"/>
      <c r="BL51" s="96"/>
      <c r="BM51" s="96"/>
      <c r="BN51" s="96"/>
      <c r="BO51" s="96"/>
      <c r="BP51" s="96"/>
    </row>
    <row r="52" spans="3:68" ht="13.5">
      <c r="C52" s="96"/>
      <c r="D52" s="348" t="s">
        <v>233</v>
      </c>
      <c r="E52" s="348"/>
      <c r="F52" s="100"/>
      <c r="G52" s="100"/>
      <c r="H52" s="100"/>
      <c r="I52" s="100"/>
      <c r="J52" s="348" t="s">
        <v>234</v>
      </c>
      <c r="K52" s="348"/>
      <c r="L52" s="100"/>
      <c r="M52" s="100"/>
      <c r="N52" s="100"/>
      <c r="O52" s="100"/>
      <c r="P52" s="348" t="s">
        <v>235</v>
      </c>
      <c r="Q52" s="348"/>
      <c r="R52" s="100"/>
      <c r="S52" s="100"/>
      <c r="T52" s="100"/>
      <c r="U52" s="100"/>
      <c r="V52" s="348" t="s">
        <v>236</v>
      </c>
      <c r="W52" s="348"/>
      <c r="X52" s="100"/>
      <c r="Y52" s="100"/>
      <c r="Z52" s="100"/>
      <c r="AA52" s="100"/>
      <c r="AB52" s="348" t="s">
        <v>237</v>
      </c>
      <c r="AC52" s="348"/>
      <c r="AD52" s="100"/>
      <c r="AE52" s="100"/>
      <c r="AF52" s="100"/>
      <c r="AG52" s="100"/>
      <c r="AH52" s="348" t="s">
        <v>238</v>
      </c>
      <c r="AI52" s="348"/>
      <c r="AJ52" s="100"/>
      <c r="AK52" s="100"/>
      <c r="AL52" s="100"/>
      <c r="AM52" s="100"/>
      <c r="AN52" s="348" t="s">
        <v>239</v>
      </c>
      <c r="AO52" s="348"/>
      <c r="AP52" s="100"/>
      <c r="AQ52" s="100"/>
      <c r="AR52" s="100"/>
      <c r="AS52" s="100"/>
      <c r="AT52" s="348" t="s">
        <v>240</v>
      </c>
      <c r="AU52" s="348"/>
      <c r="AV52" s="96"/>
      <c r="AW52" s="96"/>
      <c r="AX52" s="96"/>
      <c r="AY52" s="96"/>
      <c r="AZ52" s="377"/>
      <c r="BA52" s="377"/>
      <c r="BB52" s="96"/>
      <c r="BC52" s="96"/>
      <c r="BD52" s="96"/>
      <c r="BE52" s="96"/>
      <c r="BF52" s="378"/>
      <c r="BG52" s="378"/>
      <c r="BH52" s="96"/>
      <c r="BI52" s="96"/>
      <c r="BJ52" s="96"/>
      <c r="BK52" s="96"/>
      <c r="BL52" s="96"/>
      <c r="BM52" s="96"/>
      <c r="BN52" s="96"/>
      <c r="BO52" s="96"/>
      <c r="BP52" s="96"/>
    </row>
  </sheetData>
  <sheetProtection password="CC03" sheet="1"/>
  <protectedRanges>
    <protectedRange sqref="BM14:BO21" name="範囲4"/>
    <protectedRange sqref="BM4:BO11" name="範囲3"/>
  </protectedRanges>
  <mergeCells count="309">
    <mergeCell ref="BT8:BU9"/>
    <mergeCell ref="BX4:BX5"/>
    <mergeCell ref="BQ6:BS7"/>
    <mergeCell ref="BT6:BU7"/>
    <mergeCell ref="BV6:BW7"/>
    <mergeCell ref="BX6:BX7"/>
    <mergeCell ref="BX8:BX9"/>
    <mergeCell ref="BQ3:BS3"/>
    <mergeCell ref="BT3:BU3"/>
    <mergeCell ref="BT14:BU15"/>
    <mergeCell ref="BV14:BW15"/>
    <mergeCell ref="BV3:BW3"/>
    <mergeCell ref="BQ4:BS5"/>
    <mergeCell ref="BT4:BU5"/>
    <mergeCell ref="BV4:BW5"/>
    <mergeCell ref="BV8:BW9"/>
    <mergeCell ref="BQ10:BS11"/>
    <mergeCell ref="BV10:BW11"/>
    <mergeCell ref="BX10:BX11"/>
    <mergeCell ref="BT20:BU21"/>
    <mergeCell ref="BV20:BW21"/>
    <mergeCell ref="BX20:BX21"/>
    <mergeCell ref="BX14:BX15"/>
    <mergeCell ref="BT16:BU17"/>
    <mergeCell ref="BV16:BW17"/>
    <mergeCell ref="BX16:BX17"/>
    <mergeCell ref="BT18:BU19"/>
    <mergeCell ref="BV18:BW19"/>
    <mergeCell ref="BX18:BX19"/>
    <mergeCell ref="V16:W16"/>
    <mergeCell ref="E8:S9"/>
    <mergeCell ref="T8:U8"/>
    <mergeCell ref="V8:W8"/>
    <mergeCell ref="AD14:AE14"/>
    <mergeCell ref="AB14:AC14"/>
    <mergeCell ref="BT10:BU11"/>
    <mergeCell ref="Z14:AA14"/>
    <mergeCell ref="BQ18:BS19"/>
    <mergeCell ref="BQ16:BS17"/>
    <mergeCell ref="BQ14:BS15"/>
    <mergeCell ref="BQ8:BS9"/>
    <mergeCell ref="B8:D9"/>
    <mergeCell ref="B18:D19"/>
    <mergeCell ref="E18:S19"/>
    <mergeCell ref="B14:D15"/>
    <mergeCell ref="AU29:BO29"/>
    <mergeCell ref="X26:AA27"/>
    <mergeCell ref="AO27:AT27"/>
    <mergeCell ref="AU27:BO27"/>
    <mergeCell ref="P28:AI28"/>
    <mergeCell ref="AU28:BO28"/>
    <mergeCell ref="BQ20:BS21"/>
    <mergeCell ref="X8:Y8"/>
    <mergeCell ref="B10:D11"/>
    <mergeCell ref="E10:S11"/>
    <mergeCell ref="V10:W10"/>
    <mergeCell ref="Z15:AE15"/>
    <mergeCell ref="X16:Y16"/>
    <mergeCell ref="E14:S15"/>
    <mergeCell ref="BH8:BI9"/>
    <mergeCell ref="AT8:AU9"/>
    <mergeCell ref="AO28:AT29"/>
    <mergeCell ref="E4:S5"/>
    <mergeCell ref="AN8:AO8"/>
    <mergeCell ref="AP8:AQ8"/>
    <mergeCell ref="AR8:AS9"/>
    <mergeCell ref="T7:Y7"/>
    <mergeCell ref="AR4:AS5"/>
    <mergeCell ref="AH4:AI4"/>
    <mergeCell ref="AJ6:AK6"/>
    <mergeCell ref="AL30:AM30"/>
    <mergeCell ref="L31:M31"/>
    <mergeCell ref="N31:R31"/>
    <mergeCell ref="S31:T31"/>
    <mergeCell ref="AE31:AF31"/>
    <mergeCell ref="AG31:AK31"/>
    <mergeCell ref="AL31:AM31"/>
    <mergeCell ref="AL32:AM32"/>
    <mergeCell ref="F35:G35"/>
    <mergeCell ref="L35:O35"/>
    <mergeCell ref="T35:U35"/>
    <mergeCell ref="AD35:AE35"/>
    <mergeCell ref="AJ35:AM35"/>
    <mergeCell ref="W32:AB32"/>
    <mergeCell ref="C39:D39"/>
    <mergeCell ref="F39:I39"/>
    <mergeCell ref="K39:L39"/>
    <mergeCell ref="O39:P39"/>
    <mergeCell ref="W39:X39"/>
    <mergeCell ref="J44:K51"/>
    <mergeCell ref="P44:Q51"/>
    <mergeCell ref="V44:W51"/>
    <mergeCell ref="AB44:AC51"/>
    <mergeCell ref="AH44:AI51"/>
    <mergeCell ref="AR35:AS35"/>
    <mergeCell ref="AA39:AB39"/>
    <mergeCell ref="AD39:AG39"/>
    <mergeCell ref="AI39:AJ39"/>
    <mergeCell ref="BF52:BG52"/>
    <mergeCell ref="AN44:AO51"/>
    <mergeCell ref="AT44:AU51"/>
    <mergeCell ref="AV6:AW7"/>
    <mergeCell ref="AX6:AY7"/>
    <mergeCell ref="AZ6:BA7"/>
    <mergeCell ref="BB6:BD7"/>
    <mergeCell ref="AN52:AO52"/>
    <mergeCell ref="AM39:AN39"/>
    <mergeCell ref="AP39:AS39"/>
    <mergeCell ref="AT52:AU52"/>
    <mergeCell ref="AZ52:BA52"/>
    <mergeCell ref="P52:Q52"/>
    <mergeCell ref="V52:W52"/>
    <mergeCell ref="AB52:AC52"/>
    <mergeCell ref="AH52:AI52"/>
    <mergeCell ref="AU39:AV39"/>
    <mergeCell ref="D44:E51"/>
    <mergeCell ref="AB18:AC18"/>
    <mergeCell ref="AD18:AE18"/>
    <mergeCell ref="T20:U20"/>
    <mergeCell ref="V20:W20"/>
    <mergeCell ref="T18:U18"/>
    <mergeCell ref="V18:W18"/>
    <mergeCell ref="X18:Y18"/>
    <mergeCell ref="Z18:AA18"/>
    <mergeCell ref="D52:E52"/>
    <mergeCell ref="J52:K52"/>
    <mergeCell ref="B16:D17"/>
    <mergeCell ref="E16:S17"/>
    <mergeCell ref="B20:D21"/>
    <mergeCell ref="E20:S21"/>
    <mergeCell ref="R39:U39"/>
    <mergeCell ref="L30:M30"/>
    <mergeCell ref="T16:U16"/>
    <mergeCell ref="L32:M32"/>
    <mergeCell ref="B3:S3"/>
    <mergeCell ref="T4:Y5"/>
    <mergeCell ref="AB10:AC10"/>
    <mergeCell ref="AD10:AE10"/>
    <mergeCell ref="Z3:AE3"/>
    <mergeCell ref="Z4:AA4"/>
    <mergeCell ref="AB4:AC4"/>
    <mergeCell ref="AD4:AE4"/>
    <mergeCell ref="Z5:AE5"/>
    <mergeCell ref="T3:Y3"/>
    <mergeCell ref="AP4:AQ4"/>
    <mergeCell ref="T11:Y11"/>
    <mergeCell ref="Z11:AE11"/>
    <mergeCell ref="AF14:AG14"/>
    <mergeCell ref="AF13:AK13"/>
    <mergeCell ref="AH14:AI14"/>
    <mergeCell ref="AJ14:AK14"/>
    <mergeCell ref="Z10:AA10"/>
    <mergeCell ref="AJ10:AK10"/>
    <mergeCell ref="AF15:AK15"/>
    <mergeCell ref="T10:U10"/>
    <mergeCell ref="AN4:AO4"/>
    <mergeCell ref="AL6:AM6"/>
    <mergeCell ref="AN6:AO6"/>
    <mergeCell ref="Z8:AA8"/>
    <mergeCell ref="X10:Y10"/>
    <mergeCell ref="AL5:AQ5"/>
    <mergeCell ref="AP6:AQ6"/>
    <mergeCell ref="BB4:BD5"/>
    <mergeCell ref="AT4:AU5"/>
    <mergeCell ref="AF3:AK3"/>
    <mergeCell ref="AF4:AG4"/>
    <mergeCell ref="AB20:AC20"/>
    <mergeCell ref="AD20:AE20"/>
    <mergeCell ref="AF20:AG20"/>
    <mergeCell ref="AF5:AK5"/>
    <mergeCell ref="AB8:AC8"/>
    <mergeCell ref="AJ4:AK4"/>
    <mergeCell ref="BE3:BL3"/>
    <mergeCell ref="AR3:BA3"/>
    <mergeCell ref="AL3:AQ3"/>
    <mergeCell ref="AL4:AM4"/>
    <mergeCell ref="BM3:BO3"/>
    <mergeCell ref="BB3:BD3"/>
    <mergeCell ref="BE4:BG5"/>
    <mergeCell ref="BH4:BI5"/>
    <mergeCell ref="BJ4:BL5"/>
    <mergeCell ref="BM4:BO5"/>
    <mergeCell ref="BJ6:BL7"/>
    <mergeCell ref="BM6:BO7"/>
    <mergeCell ref="AF7:AK7"/>
    <mergeCell ref="AL7:AQ7"/>
    <mergeCell ref="AR6:AS7"/>
    <mergeCell ref="AT6:AU7"/>
    <mergeCell ref="AF6:AG6"/>
    <mergeCell ref="AH6:AI6"/>
    <mergeCell ref="BE6:BG7"/>
    <mergeCell ref="BH6:BI7"/>
    <mergeCell ref="BE8:BG9"/>
    <mergeCell ref="B4:D5"/>
    <mergeCell ref="X6:Y6"/>
    <mergeCell ref="B6:D7"/>
    <mergeCell ref="E6:S7"/>
    <mergeCell ref="T6:U6"/>
    <mergeCell ref="V6:W6"/>
    <mergeCell ref="AV4:AW5"/>
    <mergeCell ref="AX4:AY5"/>
    <mergeCell ref="AZ4:BA5"/>
    <mergeCell ref="AX10:AY11"/>
    <mergeCell ref="AH10:AI10"/>
    <mergeCell ref="BM8:BO9"/>
    <mergeCell ref="T9:Y9"/>
    <mergeCell ref="Z9:AE9"/>
    <mergeCell ref="AL9:AQ9"/>
    <mergeCell ref="AV8:AW9"/>
    <mergeCell ref="AX8:AY9"/>
    <mergeCell ref="AZ8:BA9"/>
    <mergeCell ref="BB8:BD9"/>
    <mergeCell ref="AR14:AS15"/>
    <mergeCell ref="BJ14:BL15"/>
    <mergeCell ref="BJ10:BL11"/>
    <mergeCell ref="BJ8:BL9"/>
    <mergeCell ref="AF10:AG10"/>
    <mergeCell ref="AD8:AE8"/>
    <mergeCell ref="AL8:AM8"/>
    <mergeCell ref="AF11:AK11"/>
    <mergeCell ref="AT10:AU11"/>
    <mergeCell ref="AV10:AW11"/>
    <mergeCell ref="BM10:BO11"/>
    <mergeCell ref="AZ10:BA11"/>
    <mergeCell ref="BB10:BD11"/>
    <mergeCell ref="BE10:BG11"/>
    <mergeCell ref="AL15:AQ15"/>
    <mergeCell ref="AR10:AS11"/>
    <mergeCell ref="BH10:BI11"/>
    <mergeCell ref="BB13:BD13"/>
    <mergeCell ref="BE13:BL13"/>
    <mergeCell ref="AP14:AQ14"/>
    <mergeCell ref="BM13:BO13"/>
    <mergeCell ref="B13:S13"/>
    <mergeCell ref="T13:Y13"/>
    <mergeCell ref="Z13:AE13"/>
    <mergeCell ref="AL13:AQ13"/>
    <mergeCell ref="AR13:BA13"/>
    <mergeCell ref="AR16:AS17"/>
    <mergeCell ref="AT16:AU17"/>
    <mergeCell ref="AX16:AY17"/>
    <mergeCell ref="AZ16:BA17"/>
    <mergeCell ref="AL14:AM14"/>
    <mergeCell ref="AN14:AO14"/>
    <mergeCell ref="AX14:AY15"/>
    <mergeCell ref="AZ14:BA15"/>
    <mergeCell ref="AT14:AU15"/>
    <mergeCell ref="AV14:AW15"/>
    <mergeCell ref="BB16:BD17"/>
    <mergeCell ref="BM14:BO15"/>
    <mergeCell ref="BB14:BD15"/>
    <mergeCell ref="BE14:BG15"/>
    <mergeCell ref="BH14:BI15"/>
    <mergeCell ref="BJ16:BL17"/>
    <mergeCell ref="BM16:BO17"/>
    <mergeCell ref="BE16:BG17"/>
    <mergeCell ref="BB18:BD19"/>
    <mergeCell ref="BE18:BG19"/>
    <mergeCell ref="T19:Y19"/>
    <mergeCell ref="Z19:AE19"/>
    <mergeCell ref="AL19:AQ19"/>
    <mergeCell ref="AT18:AU19"/>
    <mergeCell ref="AR18:AS19"/>
    <mergeCell ref="AZ18:BA19"/>
    <mergeCell ref="AV18:AW19"/>
    <mergeCell ref="AX18:AY19"/>
    <mergeCell ref="AF16:AG16"/>
    <mergeCell ref="AH16:AI16"/>
    <mergeCell ref="AJ16:AK16"/>
    <mergeCell ref="AL16:AM16"/>
    <mergeCell ref="AN16:AO16"/>
    <mergeCell ref="AP16:AQ16"/>
    <mergeCell ref="X20:Y20"/>
    <mergeCell ref="Z20:AA20"/>
    <mergeCell ref="BM18:BO19"/>
    <mergeCell ref="BH18:BI19"/>
    <mergeCell ref="BJ18:BL19"/>
    <mergeCell ref="BH16:BI17"/>
    <mergeCell ref="T17:Y17"/>
    <mergeCell ref="AF17:AK17"/>
    <mergeCell ref="AL17:AQ17"/>
    <mergeCell ref="AV16:AW17"/>
    <mergeCell ref="AH20:AI20"/>
    <mergeCell ref="AJ20:AK20"/>
    <mergeCell ref="AR20:AS21"/>
    <mergeCell ref="AZ20:BA21"/>
    <mergeCell ref="AL18:AM18"/>
    <mergeCell ref="AN18:AO18"/>
    <mergeCell ref="AP18:AQ18"/>
    <mergeCell ref="BJ20:BL21"/>
    <mergeCell ref="BM20:BO21"/>
    <mergeCell ref="T21:Y21"/>
    <mergeCell ref="Z21:AE21"/>
    <mergeCell ref="AF21:AK21"/>
    <mergeCell ref="AT20:AU21"/>
    <mergeCell ref="AV20:AW21"/>
    <mergeCell ref="AX20:AY21"/>
    <mergeCell ref="BB20:BD21"/>
    <mergeCell ref="BE20:BG21"/>
    <mergeCell ref="A1:BP1"/>
    <mergeCell ref="T14:Y15"/>
    <mergeCell ref="BH20:BI21"/>
    <mergeCell ref="Z16:AE17"/>
    <mergeCell ref="AF18:AK19"/>
    <mergeCell ref="AL20:AQ21"/>
    <mergeCell ref="BJ2:BO2"/>
    <mergeCell ref="Z6:AE7"/>
    <mergeCell ref="AF8:AK9"/>
    <mergeCell ref="AL10:AQ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82"/>
  <sheetViews>
    <sheetView showGridLines="0" view="pageBreakPreview" zoomScaleSheetLayoutView="100" zoomScalePageLayoutView="0" workbookViewId="0" topLeftCell="Q1">
      <selection activeCell="A1" sqref="A1:CR1"/>
    </sheetView>
  </sheetViews>
  <sheetFormatPr defaultColWidth="9.00390625" defaultRowHeight="13.5"/>
  <cols>
    <col min="1" max="96" width="1.00390625" style="102" customWidth="1"/>
    <col min="97" max="100" width="6.375" style="102" customWidth="1"/>
    <col min="101" max="102" width="7.375" style="102" customWidth="1"/>
    <col min="103" max="16384" width="9.00390625" style="102" customWidth="1"/>
  </cols>
  <sheetData>
    <row r="1" spans="1:96" ht="13.5">
      <c r="A1" s="399" t="s">
        <v>251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  <c r="BF1" s="399"/>
      <c r="BG1" s="399"/>
      <c r="BH1" s="399"/>
      <c r="BI1" s="399"/>
      <c r="BJ1" s="399"/>
      <c r="BK1" s="399"/>
      <c r="BL1" s="399"/>
      <c r="BM1" s="399"/>
      <c r="BN1" s="399"/>
      <c r="BO1" s="399"/>
      <c r="BP1" s="399"/>
      <c r="BQ1" s="399"/>
      <c r="BR1" s="399"/>
      <c r="BS1" s="399"/>
      <c r="BT1" s="399"/>
      <c r="BU1" s="399"/>
      <c r="BV1" s="399"/>
      <c r="BW1" s="399"/>
      <c r="BX1" s="399"/>
      <c r="BY1" s="399"/>
      <c r="BZ1" s="399"/>
      <c r="CA1" s="399"/>
      <c r="CB1" s="399"/>
      <c r="CC1" s="399"/>
      <c r="CD1" s="399"/>
      <c r="CE1" s="399"/>
      <c r="CF1" s="399"/>
      <c r="CG1" s="399"/>
      <c r="CH1" s="399"/>
      <c r="CI1" s="399"/>
      <c r="CJ1" s="399"/>
      <c r="CK1" s="399"/>
      <c r="CL1" s="399"/>
      <c r="CM1" s="399"/>
      <c r="CN1" s="399"/>
      <c r="CO1" s="399"/>
      <c r="CP1" s="399"/>
      <c r="CQ1" s="399"/>
      <c r="CR1" s="399"/>
    </row>
    <row r="2" s="103" customFormat="1" ht="13.5">
      <c r="CK2" s="103" t="s">
        <v>74</v>
      </c>
    </row>
    <row r="3" spans="3:93" ht="13.5" customHeight="1">
      <c r="C3" s="104"/>
      <c r="D3" s="104"/>
      <c r="E3" s="104"/>
      <c r="F3" s="439" t="s">
        <v>59</v>
      </c>
      <c r="G3" s="440"/>
      <c r="H3" s="430" t="str">
        <f>IF('日程'!L32&lt;'日程'!R32,'日程'!G32,IF('日程'!L32&gt;'日程'!R32,'日程'!U32,""))</f>
        <v>水戸サンダース</v>
      </c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2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</row>
    <row r="4" spans="5:92" ht="13.5" customHeight="1">
      <c r="E4" s="84"/>
      <c r="F4" s="441"/>
      <c r="G4" s="442"/>
      <c r="H4" s="430" t="str">
        <f>IF('日程'!L33&lt;'日程'!R33,'日程'!G33,IF('日程'!L33&gt;'日程'!R33,'日程'!U33,""))</f>
        <v>永盛ミュートス・キッズ</v>
      </c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2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N4" s="446" t="str">
        <f>IF(AM7&gt;BD7,'日程'!G84,IF('トーナメント表'!AM7&lt;'トーナメント表'!BD7,'日程'!U84,"優勝"))</f>
        <v>ＷＡＮＯドリームズ</v>
      </c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446"/>
      <c r="BD4" s="446"/>
      <c r="BE4" s="446"/>
      <c r="BN4" s="105"/>
      <c r="BO4" s="84"/>
      <c r="BP4" s="84"/>
      <c r="BQ4" s="106"/>
      <c r="BR4" s="366" t="s">
        <v>8</v>
      </c>
      <c r="BS4" s="367"/>
      <c r="BT4" s="367"/>
      <c r="BU4" s="367"/>
      <c r="BV4" s="368"/>
      <c r="BW4" s="430" t="str">
        <f>IF(AM7&lt;BD7,'日程'!G84,IF('トーナメント表'!AM7&gt;'トーナメント表'!BD7,'日程'!U84,""))</f>
        <v>館ジャングルー</v>
      </c>
      <c r="BX4" s="431"/>
      <c r="BY4" s="431"/>
      <c r="BZ4" s="431"/>
      <c r="CA4" s="431"/>
      <c r="CB4" s="431"/>
      <c r="CC4" s="431"/>
      <c r="CD4" s="431"/>
      <c r="CE4" s="431"/>
      <c r="CF4" s="431"/>
      <c r="CG4" s="431"/>
      <c r="CH4" s="431"/>
      <c r="CI4" s="431"/>
      <c r="CJ4" s="431"/>
      <c r="CK4" s="431"/>
      <c r="CL4" s="431"/>
      <c r="CM4" s="432"/>
      <c r="CN4" s="84"/>
    </row>
    <row r="5" spans="5:93" ht="13.5" customHeight="1">
      <c r="E5" s="84"/>
      <c r="F5" s="441"/>
      <c r="G5" s="442"/>
      <c r="H5" s="430" t="str">
        <f>BJ28</f>
        <v>水戸サンダースＧ</v>
      </c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2"/>
      <c r="Z5" s="84"/>
      <c r="AA5" s="84"/>
      <c r="AB5" s="107"/>
      <c r="AC5" s="107"/>
      <c r="AV5" s="171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106"/>
      <c r="BR5" s="445" t="s">
        <v>9</v>
      </c>
      <c r="BS5" s="371"/>
      <c r="BT5" s="371"/>
      <c r="BU5" s="371"/>
      <c r="BV5" s="398"/>
      <c r="BW5" s="366" t="str">
        <f>IF('日程'!L34&lt;'日程'!R34,'日程'!G34,IF('日程'!L34&gt;'日程'!R34,'日程'!U34,""))</f>
        <v>水戸サンダースＳＰ</v>
      </c>
      <c r="BX5" s="367"/>
      <c r="BY5" s="367"/>
      <c r="BZ5" s="367"/>
      <c r="CA5" s="367"/>
      <c r="CB5" s="367"/>
      <c r="CC5" s="367"/>
      <c r="CD5" s="367"/>
      <c r="CE5" s="367"/>
      <c r="CF5" s="367"/>
      <c r="CG5" s="367"/>
      <c r="CH5" s="367"/>
      <c r="CI5" s="367"/>
      <c r="CJ5" s="367"/>
      <c r="CK5" s="367"/>
      <c r="CL5" s="367"/>
      <c r="CM5" s="368"/>
      <c r="CN5" s="84"/>
      <c r="CO5" s="84"/>
    </row>
    <row r="6" spans="5:92" ht="13.5" customHeight="1">
      <c r="E6" s="84"/>
      <c r="F6" s="443"/>
      <c r="G6" s="444"/>
      <c r="H6" s="430" t="str">
        <f>BV28</f>
        <v>鳥川ライジングファルコン</v>
      </c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2"/>
      <c r="Z6" s="84"/>
      <c r="AA6" s="108"/>
      <c r="AB6" s="84"/>
      <c r="AC6" s="84"/>
      <c r="AD6" s="84"/>
      <c r="AE6" s="84"/>
      <c r="AF6" s="84"/>
      <c r="AG6" s="84"/>
      <c r="AH6" s="84"/>
      <c r="AI6" s="84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89"/>
      <c r="AW6" s="109"/>
      <c r="AX6" s="107"/>
      <c r="AY6" s="107"/>
      <c r="AZ6" s="107"/>
      <c r="BA6" s="107"/>
      <c r="BB6" s="84"/>
      <c r="BC6" s="84"/>
      <c r="BD6" s="84"/>
      <c r="BE6" s="84"/>
      <c r="BF6" s="84"/>
      <c r="BG6" s="109"/>
      <c r="BH6" s="109"/>
      <c r="BI6" s="109"/>
      <c r="BJ6" s="109"/>
      <c r="BK6" s="109"/>
      <c r="BL6" s="109"/>
      <c r="BM6" s="380"/>
      <c r="BN6" s="380"/>
      <c r="BO6" s="108"/>
      <c r="BP6" s="84"/>
      <c r="BQ6" s="106"/>
      <c r="BR6" s="406"/>
      <c r="BS6" s="407"/>
      <c r="BT6" s="407"/>
      <c r="BU6" s="407"/>
      <c r="BV6" s="408"/>
      <c r="BW6" s="366" t="str">
        <f>IF('日程'!L129&lt;'日程'!R129,'日程'!G129,IF('日程'!L129&gt;'日程'!R129,'日程'!U129,""))</f>
        <v>Ｐｃｈａｎｓ</v>
      </c>
      <c r="BX6" s="367"/>
      <c r="BY6" s="367"/>
      <c r="BZ6" s="367"/>
      <c r="CA6" s="367"/>
      <c r="CB6" s="367"/>
      <c r="CC6" s="367"/>
      <c r="CD6" s="367"/>
      <c r="CE6" s="367"/>
      <c r="CF6" s="367"/>
      <c r="CG6" s="367"/>
      <c r="CH6" s="367"/>
      <c r="CI6" s="367"/>
      <c r="CJ6" s="367"/>
      <c r="CK6" s="367"/>
      <c r="CL6" s="367"/>
      <c r="CM6" s="368"/>
      <c r="CN6" s="84"/>
    </row>
    <row r="7" spans="5:93" ht="13.5" customHeight="1" thickBot="1">
      <c r="E7" s="84"/>
      <c r="V7" s="96" t="str">
        <f>IF(W7&gt;BU7,"○",IF(W7&lt;BU7,"×",""))</f>
        <v>○</v>
      </c>
      <c r="W7" s="390">
        <f>IF('日程'!L83,'日程'!L83,"")</f>
        <v>7</v>
      </c>
      <c r="X7" s="390"/>
      <c r="Y7" s="174"/>
      <c r="Z7" s="173"/>
      <c r="AA7" s="186"/>
      <c r="AB7" s="173"/>
      <c r="AC7" s="173"/>
      <c r="AD7" s="173"/>
      <c r="AE7" s="173"/>
      <c r="AF7" s="173"/>
      <c r="AG7" s="448" t="s">
        <v>174</v>
      </c>
      <c r="AH7" s="448"/>
      <c r="AI7" s="448"/>
      <c r="AJ7" s="448"/>
      <c r="AK7" s="448"/>
      <c r="AL7" s="448"/>
      <c r="AM7" s="388">
        <f>COUNTIF(V7:V9,"○")</f>
        <v>2</v>
      </c>
      <c r="AN7" s="388"/>
      <c r="AO7" s="388"/>
      <c r="AP7" s="191"/>
      <c r="AQ7" s="191"/>
      <c r="AR7" s="191"/>
      <c r="AS7" s="191"/>
      <c r="AT7" s="191"/>
      <c r="AU7" s="191"/>
      <c r="AV7" s="197"/>
      <c r="AW7" s="110"/>
      <c r="AX7" s="111"/>
      <c r="AY7" s="111"/>
      <c r="AZ7" s="111"/>
      <c r="BA7" s="112"/>
      <c r="BB7" s="112"/>
      <c r="BC7" s="112"/>
      <c r="BD7" s="389">
        <f>COUNTIF(BW7:BW9,"○")</f>
        <v>1</v>
      </c>
      <c r="BE7" s="389"/>
      <c r="BF7" s="389"/>
      <c r="BG7" s="407" t="s">
        <v>174</v>
      </c>
      <c r="BH7" s="407"/>
      <c r="BI7" s="407"/>
      <c r="BJ7" s="407"/>
      <c r="BK7" s="407"/>
      <c r="BL7" s="407"/>
      <c r="BM7" s="380"/>
      <c r="BN7" s="380"/>
      <c r="BO7" s="108"/>
      <c r="BP7" s="84"/>
      <c r="BQ7" s="109"/>
      <c r="BR7" s="109"/>
      <c r="BS7" s="109"/>
      <c r="BT7" s="109"/>
      <c r="BU7" s="390">
        <f>IF('日程'!R83,'日程'!R83,"")</f>
        <v>4</v>
      </c>
      <c r="BV7" s="390"/>
      <c r="BW7" s="84" t="str">
        <f>IF(BU7&gt;W7,"○",IF(BU7&lt;W7,"×",""))</f>
        <v>×</v>
      </c>
      <c r="BX7" s="84"/>
      <c r="BY7" s="84"/>
      <c r="BZ7" s="84"/>
      <c r="CA7" s="84"/>
      <c r="CB7" s="84"/>
      <c r="CC7" s="84"/>
      <c r="CD7" s="84"/>
      <c r="CE7" s="84"/>
      <c r="CF7" s="84"/>
      <c r="CG7" s="96"/>
      <c r="CH7" s="96"/>
      <c r="CI7" s="96"/>
      <c r="CJ7" s="96"/>
      <c r="CK7" s="96"/>
      <c r="CL7" s="96"/>
      <c r="CM7" s="96"/>
      <c r="CN7" s="96"/>
      <c r="CO7" s="96"/>
    </row>
    <row r="8" spans="22:93" ht="9" customHeight="1" thickTop="1">
      <c r="V8" s="96" t="str">
        <f>IF(W8&gt;BU8,"○",IF(W8&lt;BU8,"×",""))</f>
        <v>×</v>
      </c>
      <c r="W8" s="382">
        <f>IF('日程'!L84,'日程'!L84,"")</f>
        <v>3</v>
      </c>
      <c r="X8" s="383"/>
      <c r="Y8" s="107"/>
      <c r="Z8" s="107"/>
      <c r="AA8" s="107"/>
      <c r="AB8" s="107"/>
      <c r="AC8" s="107"/>
      <c r="AD8" s="84"/>
      <c r="AE8" s="108"/>
      <c r="AF8" s="84"/>
      <c r="AG8" s="84"/>
      <c r="AH8" s="84"/>
      <c r="AI8" s="84"/>
      <c r="AJ8" s="84"/>
      <c r="AK8" s="84"/>
      <c r="AL8" s="84"/>
      <c r="AM8" s="84"/>
      <c r="AN8" s="109"/>
      <c r="AO8" s="109"/>
      <c r="AP8" s="109"/>
      <c r="AQ8" s="109"/>
      <c r="AR8" s="109"/>
      <c r="AS8" s="109"/>
      <c r="AT8" s="391" t="s">
        <v>130</v>
      </c>
      <c r="AU8" s="391"/>
      <c r="AV8" s="391"/>
      <c r="AW8" s="371"/>
      <c r="AX8" s="371"/>
      <c r="AY8" s="371"/>
      <c r="AZ8" s="113"/>
      <c r="BA8" s="87"/>
      <c r="BB8" s="87"/>
      <c r="BC8" s="87"/>
      <c r="BD8" s="87"/>
      <c r="BE8" s="87"/>
      <c r="BF8" s="87"/>
      <c r="BG8" s="115"/>
      <c r="BH8" s="115"/>
      <c r="BI8" s="115"/>
      <c r="BJ8" s="115"/>
      <c r="BK8" s="115"/>
      <c r="BL8" s="115"/>
      <c r="BM8" s="116"/>
      <c r="BN8" s="116"/>
      <c r="BO8" s="114"/>
      <c r="BP8" s="87"/>
      <c r="BQ8" s="115"/>
      <c r="BR8" s="115"/>
      <c r="BS8" s="115"/>
      <c r="BT8" s="196"/>
      <c r="BU8" s="382">
        <f>IF('日程'!R84,'日程'!R84,"")</f>
        <v>9</v>
      </c>
      <c r="BV8" s="382"/>
      <c r="BW8" s="84" t="str">
        <f>IF(BU8&gt;W8,"○",IF(BU8&lt;W8,"×",""))</f>
        <v>○</v>
      </c>
      <c r="BX8" s="84"/>
      <c r="BY8" s="84"/>
      <c r="BZ8" s="84"/>
      <c r="CA8" s="84"/>
      <c r="CB8" s="84"/>
      <c r="CC8" s="84"/>
      <c r="CD8" s="84"/>
      <c r="CE8" s="84"/>
      <c r="CF8" s="84"/>
      <c r="CG8" s="96"/>
      <c r="CH8" s="96"/>
      <c r="CI8" s="96"/>
      <c r="CJ8" s="96"/>
      <c r="CK8" s="96"/>
      <c r="CL8" s="96"/>
      <c r="CM8" s="96"/>
      <c r="CN8" s="96"/>
      <c r="CO8" s="96"/>
    </row>
    <row r="9" spans="22:93" ht="9" customHeight="1">
      <c r="V9" s="96" t="str">
        <f>IF(W9&gt;BU9,"○",IF(W9&lt;BU9,"×",""))</f>
        <v>○</v>
      </c>
      <c r="W9" s="382">
        <f>IF('日程'!L85,'日程'!L85,"")</f>
        <v>5</v>
      </c>
      <c r="X9" s="383"/>
      <c r="Y9" s="107"/>
      <c r="Z9" s="107"/>
      <c r="AA9" s="107"/>
      <c r="AB9" s="107"/>
      <c r="AC9" s="107"/>
      <c r="AD9" s="84"/>
      <c r="AE9" s="108"/>
      <c r="AF9" s="84"/>
      <c r="AG9" s="84"/>
      <c r="AH9" s="84"/>
      <c r="AI9" s="84"/>
      <c r="AJ9" s="84"/>
      <c r="AK9" s="84"/>
      <c r="AL9" s="84"/>
      <c r="AM9" s="84"/>
      <c r="AN9" s="109"/>
      <c r="AO9" s="109"/>
      <c r="AP9" s="109"/>
      <c r="AQ9" s="109"/>
      <c r="AR9" s="109"/>
      <c r="AS9" s="109"/>
      <c r="AT9" s="118"/>
      <c r="AU9" s="118"/>
      <c r="AV9" s="118"/>
      <c r="AW9" s="118"/>
      <c r="AX9" s="118"/>
      <c r="AY9" s="118"/>
      <c r="AZ9" s="107"/>
      <c r="BA9" s="84"/>
      <c r="BB9" s="84"/>
      <c r="BC9" s="84"/>
      <c r="BD9" s="84"/>
      <c r="BE9" s="84"/>
      <c r="BF9" s="84"/>
      <c r="BG9" s="109"/>
      <c r="BH9" s="109"/>
      <c r="BI9" s="109"/>
      <c r="BJ9" s="109"/>
      <c r="BK9" s="109"/>
      <c r="BL9" s="109"/>
      <c r="BM9" s="79"/>
      <c r="BN9" s="79"/>
      <c r="BO9" s="108"/>
      <c r="BP9" s="84"/>
      <c r="BQ9" s="109"/>
      <c r="BR9" s="109"/>
      <c r="BS9" s="109"/>
      <c r="BT9" s="189"/>
      <c r="BU9" s="382">
        <f>IF('日程'!R85,'日程'!R85,"")</f>
        <v>4</v>
      </c>
      <c r="BV9" s="382"/>
      <c r="BW9" s="84" t="str">
        <f>IF(BU9&gt;W9,"○",IF(BU9&lt;W9,"×",""))</f>
        <v>×</v>
      </c>
      <c r="BX9" s="84"/>
      <c r="BY9" s="84"/>
      <c r="BZ9" s="84"/>
      <c r="CA9" s="84"/>
      <c r="CB9" s="84"/>
      <c r="CC9" s="84"/>
      <c r="CD9" s="84"/>
      <c r="CE9" s="84"/>
      <c r="CF9" s="84"/>
      <c r="CG9" s="96"/>
      <c r="CH9" s="96"/>
      <c r="CI9" s="96"/>
      <c r="CJ9" s="96"/>
      <c r="CK9" s="96"/>
      <c r="CL9" s="96"/>
      <c r="CM9" s="96"/>
      <c r="CN9" s="96"/>
      <c r="CO9" s="96"/>
    </row>
    <row r="10" spans="24:93" ht="9" customHeight="1">
      <c r="X10" s="165"/>
      <c r="Y10" s="107"/>
      <c r="Z10" s="107"/>
      <c r="AA10" s="107"/>
      <c r="AB10" s="107"/>
      <c r="AC10" s="107"/>
      <c r="AD10" s="84"/>
      <c r="AE10" s="384">
        <f>IF('日程'!L81,'日程'!L81,"")</f>
        <v>3</v>
      </c>
      <c r="AF10" s="384"/>
      <c r="AG10" s="112"/>
      <c r="AH10" s="112"/>
      <c r="AI10" s="112"/>
      <c r="AJ10" s="112"/>
      <c r="AK10" s="112"/>
      <c r="AL10" s="112"/>
      <c r="AM10" s="112"/>
      <c r="AN10" s="110"/>
      <c r="AO10" s="119"/>
      <c r="AP10" s="119"/>
      <c r="AQ10" s="119"/>
      <c r="AR10" s="119"/>
      <c r="AS10" s="119"/>
      <c r="AT10" s="119"/>
      <c r="AU10" s="119"/>
      <c r="AV10" s="119"/>
      <c r="AW10" s="120"/>
      <c r="AX10" s="119"/>
      <c r="AY10" s="119"/>
      <c r="AZ10" s="119"/>
      <c r="BA10" s="119"/>
      <c r="BB10" s="119"/>
      <c r="BC10" s="119"/>
      <c r="BD10" s="119"/>
      <c r="BE10" s="112"/>
      <c r="BF10" s="112"/>
      <c r="BG10" s="110"/>
      <c r="BH10" s="110"/>
      <c r="BI10" s="110"/>
      <c r="BJ10" s="110"/>
      <c r="BK10" s="110"/>
      <c r="BL10" s="110"/>
      <c r="BM10" s="382">
        <f>IF('日程'!R81,'日程'!R81,"")</f>
        <v>6</v>
      </c>
      <c r="BN10" s="382"/>
      <c r="BO10" s="108"/>
      <c r="BP10" s="84"/>
      <c r="BQ10" s="109"/>
      <c r="BR10" s="109"/>
      <c r="BS10" s="109"/>
      <c r="BT10" s="189"/>
      <c r="BU10" s="109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96"/>
      <c r="CH10" s="96"/>
      <c r="CI10" s="96"/>
      <c r="CJ10" s="96"/>
      <c r="CK10" s="96"/>
      <c r="CL10" s="96"/>
      <c r="CM10" s="96"/>
      <c r="CN10" s="96"/>
      <c r="CO10" s="96"/>
    </row>
    <row r="11" spans="13:93" ht="9" customHeight="1" thickBot="1"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9"/>
      <c r="Y11" s="111"/>
      <c r="Z11" s="111"/>
      <c r="AA11" s="111"/>
      <c r="AB11" s="111"/>
      <c r="AC11" s="111"/>
      <c r="AD11" s="112"/>
      <c r="AE11" s="122"/>
      <c r="AF11" s="112"/>
      <c r="AG11" s="123"/>
      <c r="AH11" s="84"/>
      <c r="AI11" s="84"/>
      <c r="AJ11" s="84"/>
      <c r="AK11" s="84"/>
      <c r="AL11" s="84"/>
      <c r="AM11" s="84"/>
      <c r="AN11" s="109"/>
      <c r="AO11" s="385" t="s">
        <v>81</v>
      </c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84"/>
      <c r="BF11" s="84"/>
      <c r="BG11" s="109"/>
      <c r="BH11" s="109"/>
      <c r="BI11" s="109"/>
      <c r="BJ11" s="109"/>
      <c r="BK11" s="191"/>
      <c r="BL11" s="192"/>
      <c r="BM11" s="193"/>
      <c r="BN11" s="193"/>
      <c r="BO11" s="186"/>
      <c r="BP11" s="173"/>
      <c r="BQ11" s="191"/>
      <c r="BR11" s="191"/>
      <c r="BS11" s="191"/>
      <c r="BT11" s="197"/>
      <c r="BU11" s="109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96"/>
      <c r="CH11" s="96"/>
      <c r="CI11" s="96"/>
      <c r="CJ11" s="96"/>
      <c r="CK11" s="96"/>
      <c r="CL11" s="96"/>
      <c r="CM11" s="96"/>
      <c r="CN11" s="96"/>
      <c r="CO11" s="96"/>
    </row>
    <row r="12" spans="11:93" ht="9" customHeight="1" thickTop="1">
      <c r="K12" s="382">
        <f>IF('日程'!L34,'日程'!L34,"")</f>
        <v>7</v>
      </c>
      <c r="L12" s="383"/>
      <c r="M12" s="107"/>
      <c r="N12" s="107"/>
      <c r="O12" s="107"/>
      <c r="P12" s="107"/>
      <c r="Q12" s="107"/>
      <c r="R12" s="107"/>
      <c r="S12" s="107"/>
      <c r="T12" s="107"/>
      <c r="U12" s="107"/>
      <c r="V12" s="386" t="s">
        <v>118</v>
      </c>
      <c r="W12" s="386"/>
      <c r="X12" s="386"/>
      <c r="Y12" s="387"/>
      <c r="Z12" s="387"/>
      <c r="AA12" s="387"/>
      <c r="AB12" s="113"/>
      <c r="AC12" s="113"/>
      <c r="AD12" s="87"/>
      <c r="AE12" s="114"/>
      <c r="AF12" s="87"/>
      <c r="AG12" s="87"/>
      <c r="AH12" s="87"/>
      <c r="AI12" s="87"/>
      <c r="AJ12" s="171"/>
      <c r="AK12" s="382">
        <f>IF('日程'!R34,'日程'!R34,"")</f>
        <v>6</v>
      </c>
      <c r="AL12" s="382"/>
      <c r="AM12" s="84"/>
      <c r="AN12" s="109"/>
      <c r="AO12" s="109"/>
      <c r="AP12" s="109"/>
      <c r="AQ12" s="109"/>
      <c r="AR12" s="109"/>
      <c r="AS12" s="109"/>
      <c r="AT12" s="391" t="s">
        <v>175</v>
      </c>
      <c r="AU12" s="391"/>
      <c r="AV12" s="391"/>
      <c r="AW12" s="391"/>
      <c r="AX12" s="391"/>
      <c r="AY12" s="391"/>
      <c r="AZ12" s="107"/>
      <c r="BA12" s="84"/>
      <c r="BB12" s="84"/>
      <c r="BC12" s="84"/>
      <c r="BD12" s="84"/>
      <c r="BE12" s="84"/>
      <c r="BF12" s="84"/>
      <c r="BG12" s="382">
        <f>IF('日程'!L129,'日程'!L129,"")</f>
        <v>8</v>
      </c>
      <c r="BH12" s="383"/>
      <c r="BI12" s="194"/>
      <c r="BJ12" s="195"/>
      <c r="BK12" s="107"/>
      <c r="BL12" s="107"/>
      <c r="BM12" s="107"/>
      <c r="BN12" s="107"/>
      <c r="BO12" s="107"/>
      <c r="BP12" s="107"/>
      <c r="BQ12" s="107"/>
      <c r="BR12" s="386" t="s">
        <v>129</v>
      </c>
      <c r="BS12" s="386"/>
      <c r="BT12" s="386"/>
      <c r="BU12" s="387"/>
      <c r="BV12" s="387"/>
      <c r="BW12" s="387"/>
      <c r="BX12" s="113"/>
      <c r="BY12" s="113"/>
      <c r="BZ12" s="87"/>
      <c r="CA12" s="114"/>
      <c r="CB12" s="87"/>
      <c r="CC12" s="87"/>
      <c r="CD12" s="87"/>
      <c r="CE12" s="87"/>
      <c r="CF12" s="171"/>
      <c r="CG12" s="382">
        <f>IF('日程'!R129,'日程'!R129,"")</f>
        <v>7</v>
      </c>
      <c r="CH12" s="392"/>
      <c r="CI12" s="96"/>
      <c r="CJ12" s="96"/>
      <c r="CK12" s="96"/>
      <c r="CL12" s="96"/>
      <c r="CM12" s="96"/>
      <c r="CN12" s="96"/>
      <c r="CO12" s="96"/>
    </row>
    <row r="13" spans="12:93" ht="9" customHeight="1">
      <c r="L13" s="165"/>
      <c r="M13" s="107"/>
      <c r="N13" s="107"/>
      <c r="O13" s="107"/>
      <c r="P13" s="107"/>
      <c r="Q13" s="107"/>
      <c r="R13" s="107"/>
      <c r="S13" s="107"/>
      <c r="T13" s="107"/>
      <c r="U13" s="107"/>
      <c r="V13" s="124"/>
      <c r="W13" s="124"/>
      <c r="X13" s="124"/>
      <c r="Y13" s="124"/>
      <c r="Z13" s="124"/>
      <c r="AA13" s="124"/>
      <c r="AB13" s="107"/>
      <c r="AC13" s="107"/>
      <c r="AD13" s="84"/>
      <c r="AE13" s="108"/>
      <c r="AF13" s="84"/>
      <c r="AG13" s="84"/>
      <c r="AH13" s="84"/>
      <c r="AI13" s="84"/>
      <c r="AJ13" s="166"/>
      <c r="AK13" s="84"/>
      <c r="AL13" s="84"/>
      <c r="AM13" s="84"/>
      <c r="AN13" s="109"/>
      <c r="AO13" s="109"/>
      <c r="AP13" s="109"/>
      <c r="AQ13" s="109"/>
      <c r="AR13" s="109"/>
      <c r="AS13" s="109"/>
      <c r="AT13" s="83"/>
      <c r="AU13" s="83"/>
      <c r="AV13" s="83"/>
      <c r="AW13" s="83"/>
      <c r="AX13" s="83"/>
      <c r="AY13" s="83"/>
      <c r="AZ13" s="107"/>
      <c r="BA13" s="84"/>
      <c r="BB13" s="84"/>
      <c r="BC13" s="84"/>
      <c r="BD13" s="84"/>
      <c r="BE13" s="84"/>
      <c r="BF13" s="84"/>
      <c r="BG13" s="109"/>
      <c r="BH13" s="189"/>
      <c r="BI13" s="107"/>
      <c r="BJ13" s="107"/>
      <c r="BK13" s="107"/>
      <c r="BL13" s="107"/>
      <c r="BM13" s="107"/>
      <c r="BN13" s="107"/>
      <c r="BO13" s="107"/>
      <c r="BP13" s="107"/>
      <c r="BQ13" s="107"/>
      <c r="BR13" s="124"/>
      <c r="BS13" s="124"/>
      <c r="BT13" s="124"/>
      <c r="BU13" s="124"/>
      <c r="BV13" s="124"/>
      <c r="BW13" s="124"/>
      <c r="BX13" s="107"/>
      <c r="BY13" s="107"/>
      <c r="BZ13" s="84"/>
      <c r="CA13" s="108"/>
      <c r="CB13" s="84"/>
      <c r="CC13" s="84"/>
      <c r="CD13" s="84"/>
      <c r="CE13" s="84"/>
      <c r="CF13" s="166"/>
      <c r="CG13" s="96"/>
      <c r="CH13" s="96"/>
      <c r="CI13" s="96"/>
      <c r="CJ13" s="96"/>
      <c r="CK13" s="96"/>
      <c r="CL13" s="96"/>
      <c r="CM13" s="96"/>
      <c r="CN13" s="96"/>
      <c r="CO13" s="96"/>
    </row>
    <row r="14" spans="3:93" ht="9" customHeight="1">
      <c r="C14" s="96"/>
      <c r="D14" s="96"/>
      <c r="E14" s="96"/>
      <c r="F14" s="96"/>
      <c r="G14" s="96"/>
      <c r="H14" s="96"/>
      <c r="I14" s="96"/>
      <c r="J14" s="96"/>
      <c r="K14" s="96"/>
      <c r="L14" s="166"/>
      <c r="M14" s="84"/>
      <c r="N14" s="107"/>
      <c r="O14" s="107"/>
      <c r="P14" s="107"/>
      <c r="Q14" s="107"/>
      <c r="R14" s="84"/>
      <c r="S14" s="84"/>
      <c r="T14" s="84"/>
      <c r="U14" s="84"/>
      <c r="V14" s="108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165"/>
      <c r="AK14" s="107"/>
      <c r="AL14" s="84"/>
      <c r="AM14" s="84"/>
      <c r="AN14" s="84"/>
      <c r="AO14" s="84"/>
      <c r="AP14" s="84"/>
      <c r="AQ14" s="84"/>
      <c r="AR14" s="84"/>
      <c r="AS14" s="108"/>
      <c r="AT14" s="84"/>
      <c r="AU14" s="84"/>
      <c r="AV14" s="84"/>
      <c r="AW14" s="84"/>
      <c r="AX14" s="84"/>
      <c r="AY14" s="84"/>
      <c r="AZ14" s="84"/>
      <c r="BA14" s="84"/>
      <c r="BB14" s="108"/>
      <c r="BC14" s="78"/>
      <c r="BD14" s="78"/>
      <c r="BE14" s="84"/>
      <c r="BF14" s="84"/>
      <c r="BG14" s="84"/>
      <c r="BH14" s="166"/>
      <c r="BI14" s="84"/>
      <c r="BJ14" s="107"/>
      <c r="BK14" s="107"/>
      <c r="BL14" s="107"/>
      <c r="BM14" s="107"/>
      <c r="BN14" s="84"/>
      <c r="BO14" s="84"/>
      <c r="BP14" s="84"/>
      <c r="BQ14" s="84"/>
      <c r="BR14" s="108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165"/>
      <c r="CG14" s="96"/>
      <c r="CH14" s="96"/>
      <c r="CI14" s="96"/>
      <c r="CJ14" s="96"/>
      <c r="CK14" s="96"/>
      <c r="CL14" s="96"/>
      <c r="CM14" s="96"/>
      <c r="CN14" s="96"/>
      <c r="CO14" s="96"/>
    </row>
    <row r="15" spans="3:93" ht="9" customHeight="1" thickBot="1">
      <c r="C15" s="96"/>
      <c r="D15" s="96"/>
      <c r="E15" s="84"/>
      <c r="F15" s="84"/>
      <c r="G15" s="84"/>
      <c r="H15" s="84"/>
      <c r="I15" s="84"/>
      <c r="J15" s="84"/>
      <c r="K15" s="84"/>
      <c r="L15" s="166"/>
      <c r="M15" s="172"/>
      <c r="N15" s="174"/>
      <c r="O15" s="174"/>
      <c r="P15" s="174"/>
      <c r="Q15" s="174"/>
      <c r="R15" s="173"/>
      <c r="S15" s="173"/>
      <c r="T15" s="84"/>
      <c r="U15" s="84"/>
      <c r="V15" s="108"/>
      <c r="W15" s="84"/>
      <c r="X15" s="84"/>
      <c r="Y15" s="84"/>
      <c r="Z15" s="84"/>
      <c r="AA15" s="84"/>
      <c r="AB15" s="84"/>
      <c r="AC15" s="84"/>
      <c r="AD15" s="125"/>
      <c r="AE15" s="125"/>
      <c r="AF15" s="107"/>
      <c r="AG15" s="84"/>
      <c r="AH15" s="84"/>
      <c r="AI15" s="107"/>
      <c r="AJ15" s="184"/>
      <c r="AK15" s="185"/>
      <c r="AL15" s="173"/>
      <c r="AM15" s="173"/>
      <c r="AN15" s="173"/>
      <c r="AO15" s="173"/>
      <c r="AP15" s="173"/>
      <c r="AQ15" s="173"/>
      <c r="AR15" s="84"/>
      <c r="AS15" s="108"/>
      <c r="AT15" s="84"/>
      <c r="AU15" s="84"/>
      <c r="AV15" s="84"/>
      <c r="AW15" s="84"/>
      <c r="AX15" s="84"/>
      <c r="AY15" s="84"/>
      <c r="AZ15" s="84"/>
      <c r="BA15" s="84"/>
      <c r="BB15" s="186"/>
      <c r="BC15" s="187"/>
      <c r="BD15" s="187"/>
      <c r="BE15" s="188"/>
      <c r="BF15" s="188"/>
      <c r="BG15" s="188"/>
      <c r="BH15" s="190"/>
      <c r="BI15" s="84"/>
      <c r="BJ15" s="107"/>
      <c r="BK15" s="107"/>
      <c r="BL15" s="107"/>
      <c r="BM15" s="107"/>
      <c r="BN15" s="84"/>
      <c r="BO15" s="84"/>
      <c r="BP15" s="84"/>
      <c r="BQ15" s="84"/>
      <c r="BR15" s="108"/>
      <c r="BS15" s="84"/>
      <c r="BT15" s="84"/>
      <c r="BU15" s="84"/>
      <c r="BV15" s="84"/>
      <c r="BW15" s="84"/>
      <c r="BX15" s="84"/>
      <c r="BY15" s="84"/>
      <c r="BZ15" s="125"/>
      <c r="CA15" s="125"/>
      <c r="CB15" s="107"/>
      <c r="CC15" s="84"/>
      <c r="CD15" s="84"/>
      <c r="CE15" s="107"/>
      <c r="CF15" s="184"/>
      <c r="CG15" s="172"/>
      <c r="CH15" s="173"/>
      <c r="CI15" s="173"/>
      <c r="CJ15" s="173"/>
      <c r="CK15" s="173"/>
      <c r="CL15" s="173"/>
      <c r="CM15" s="173"/>
      <c r="CN15" s="96"/>
      <c r="CO15" s="96"/>
    </row>
    <row r="16" spans="3:93" ht="9" customHeight="1" thickTop="1">
      <c r="C16" s="96"/>
      <c r="D16" s="382">
        <f>IF('日程'!L32,'日程'!L32,"")</f>
        <v>7</v>
      </c>
      <c r="E16" s="383"/>
      <c r="F16" s="87"/>
      <c r="G16" s="87"/>
      <c r="H16" s="87"/>
      <c r="I16" s="87"/>
      <c r="J16" s="371" t="s">
        <v>116</v>
      </c>
      <c r="K16" s="371"/>
      <c r="L16" s="371"/>
      <c r="M16" s="391"/>
      <c r="N16" s="391"/>
      <c r="O16" s="391"/>
      <c r="P16" s="107"/>
      <c r="Q16" s="107"/>
      <c r="R16" s="84"/>
      <c r="S16" s="166"/>
      <c r="T16" s="382">
        <f>IF('日程'!R32,'日程'!R32,"")</f>
        <v>9</v>
      </c>
      <c r="U16" s="382"/>
      <c r="V16" s="108"/>
      <c r="W16" s="84"/>
      <c r="X16" s="84"/>
      <c r="Y16" s="84"/>
      <c r="Z16" s="84"/>
      <c r="AA16" s="84"/>
      <c r="AB16" s="382">
        <f>IF('日程'!L33,'日程'!L33,"")</f>
        <v>2</v>
      </c>
      <c r="AC16" s="383"/>
      <c r="AD16" s="87"/>
      <c r="AE16" s="87"/>
      <c r="AF16" s="87"/>
      <c r="AG16" s="87"/>
      <c r="AH16" s="371" t="s">
        <v>117</v>
      </c>
      <c r="AI16" s="371"/>
      <c r="AJ16" s="371"/>
      <c r="AK16" s="391"/>
      <c r="AL16" s="391"/>
      <c r="AM16" s="391"/>
      <c r="AN16" s="107"/>
      <c r="AO16" s="107"/>
      <c r="AP16" s="84"/>
      <c r="AQ16" s="166"/>
      <c r="AR16" s="382">
        <f>IF('日程'!R33,'日程'!R33,"")</f>
        <v>9</v>
      </c>
      <c r="AS16" s="382"/>
      <c r="AT16" s="84"/>
      <c r="AU16" s="84"/>
      <c r="AV16" s="84"/>
      <c r="AW16" s="84"/>
      <c r="AX16" s="84"/>
      <c r="AY16" s="84"/>
      <c r="AZ16" s="382">
        <f>IF('日程'!L128,'日程'!L128,"")</f>
        <v>9</v>
      </c>
      <c r="BA16" s="383"/>
      <c r="BB16" s="84"/>
      <c r="BC16" s="84"/>
      <c r="BD16" s="84"/>
      <c r="BE16" s="84"/>
      <c r="BF16" s="391" t="s">
        <v>128</v>
      </c>
      <c r="BG16" s="391"/>
      <c r="BH16" s="391"/>
      <c r="BI16" s="371"/>
      <c r="BJ16" s="371"/>
      <c r="BK16" s="371"/>
      <c r="BL16" s="113"/>
      <c r="BM16" s="113"/>
      <c r="BN16" s="87"/>
      <c r="BO16" s="171"/>
      <c r="BP16" s="382">
        <f>IF('日程'!R128,'日程'!R128,"")</f>
        <v>7</v>
      </c>
      <c r="BQ16" s="382"/>
      <c r="BR16" s="84"/>
      <c r="BS16" s="84"/>
      <c r="BT16" s="84"/>
      <c r="BU16" s="79"/>
      <c r="BV16" s="79"/>
      <c r="BW16" s="108"/>
      <c r="BX16" s="382">
        <f>IF('日程'!L127,'日程'!L127,"")</f>
        <v>5</v>
      </c>
      <c r="BY16" s="383"/>
      <c r="BZ16" s="87"/>
      <c r="CA16" s="87"/>
      <c r="CB16" s="87"/>
      <c r="CC16" s="87"/>
      <c r="CD16" s="371" t="s">
        <v>127</v>
      </c>
      <c r="CE16" s="371"/>
      <c r="CF16" s="371"/>
      <c r="CG16" s="391"/>
      <c r="CH16" s="391"/>
      <c r="CI16" s="391"/>
      <c r="CJ16" s="107"/>
      <c r="CK16" s="107"/>
      <c r="CL16" s="84"/>
      <c r="CM16" s="166"/>
      <c r="CN16" s="382">
        <f>IF('日程'!R127,'日程'!R127,"")</f>
        <v>8</v>
      </c>
      <c r="CO16" s="392"/>
    </row>
    <row r="17" spans="3:93" ht="9" customHeight="1">
      <c r="C17" s="96"/>
      <c r="D17" s="96"/>
      <c r="E17" s="166"/>
      <c r="F17" s="84"/>
      <c r="G17" s="84"/>
      <c r="H17" s="84"/>
      <c r="I17" s="84"/>
      <c r="J17" s="118"/>
      <c r="K17" s="118"/>
      <c r="L17" s="118"/>
      <c r="M17" s="118"/>
      <c r="N17" s="118"/>
      <c r="O17" s="118"/>
      <c r="P17" s="107"/>
      <c r="Q17" s="107"/>
      <c r="R17" s="84"/>
      <c r="S17" s="166"/>
      <c r="T17" s="107"/>
      <c r="U17" s="84"/>
      <c r="V17" s="108"/>
      <c r="W17" s="84"/>
      <c r="X17" s="84"/>
      <c r="Y17" s="84"/>
      <c r="Z17" s="84"/>
      <c r="AA17" s="84"/>
      <c r="AB17" s="84"/>
      <c r="AC17" s="166"/>
      <c r="AD17" s="84"/>
      <c r="AE17" s="84"/>
      <c r="AF17" s="84"/>
      <c r="AG17" s="84"/>
      <c r="AH17" s="118"/>
      <c r="AI17" s="118"/>
      <c r="AJ17" s="118"/>
      <c r="AK17" s="118"/>
      <c r="AL17" s="118"/>
      <c r="AM17" s="118"/>
      <c r="AN17" s="107"/>
      <c r="AO17" s="107"/>
      <c r="AP17" s="84"/>
      <c r="AQ17" s="166"/>
      <c r="AR17" s="84"/>
      <c r="AS17" s="108"/>
      <c r="AT17" s="84"/>
      <c r="AU17" s="84"/>
      <c r="AV17" s="84"/>
      <c r="AW17" s="84"/>
      <c r="AX17" s="84"/>
      <c r="AY17" s="84"/>
      <c r="AZ17" s="84"/>
      <c r="BA17" s="166"/>
      <c r="BB17" s="84"/>
      <c r="BC17" s="84"/>
      <c r="BD17" s="84"/>
      <c r="BE17" s="84"/>
      <c r="BF17" s="118"/>
      <c r="BG17" s="118"/>
      <c r="BH17" s="118"/>
      <c r="BI17" s="118"/>
      <c r="BJ17" s="118"/>
      <c r="BK17" s="118"/>
      <c r="BL17" s="107"/>
      <c r="BM17" s="107"/>
      <c r="BN17" s="84"/>
      <c r="BO17" s="166"/>
      <c r="BP17" s="84"/>
      <c r="BQ17" s="84"/>
      <c r="BR17" s="84"/>
      <c r="BS17" s="84"/>
      <c r="BT17" s="84"/>
      <c r="BU17" s="79"/>
      <c r="BV17" s="79"/>
      <c r="BW17" s="108"/>
      <c r="BX17" s="84"/>
      <c r="BY17" s="166"/>
      <c r="BZ17" s="84"/>
      <c r="CA17" s="84"/>
      <c r="CB17" s="84"/>
      <c r="CC17" s="84"/>
      <c r="CD17" s="118"/>
      <c r="CE17" s="118"/>
      <c r="CF17" s="118"/>
      <c r="CG17" s="118"/>
      <c r="CH17" s="118"/>
      <c r="CI17" s="118"/>
      <c r="CJ17" s="107"/>
      <c r="CK17" s="107"/>
      <c r="CL17" s="84"/>
      <c r="CM17" s="166"/>
      <c r="CN17" s="96"/>
      <c r="CO17" s="96"/>
    </row>
    <row r="18" spans="3:93" ht="9" customHeight="1">
      <c r="C18" s="96"/>
      <c r="D18" s="96"/>
      <c r="E18" s="166"/>
      <c r="F18" s="84"/>
      <c r="G18" s="84"/>
      <c r="H18" s="84"/>
      <c r="I18" s="84"/>
      <c r="J18" s="84"/>
      <c r="K18" s="84"/>
      <c r="L18" s="84"/>
      <c r="M18" s="84"/>
      <c r="N18" s="107"/>
      <c r="O18" s="107"/>
      <c r="P18" s="107"/>
      <c r="Q18" s="107"/>
      <c r="R18" s="84"/>
      <c r="S18" s="166"/>
      <c r="T18" s="84"/>
      <c r="U18" s="84"/>
      <c r="V18" s="84"/>
      <c r="W18" s="84"/>
      <c r="X18" s="84"/>
      <c r="Y18" s="84"/>
      <c r="Z18" s="84"/>
      <c r="AA18" s="84"/>
      <c r="AB18" s="84"/>
      <c r="AC18" s="166"/>
      <c r="AD18" s="84"/>
      <c r="AE18" s="84"/>
      <c r="AF18" s="84"/>
      <c r="AG18" s="84"/>
      <c r="AH18" s="84"/>
      <c r="AI18" s="84"/>
      <c r="AJ18" s="84"/>
      <c r="AK18" s="84"/>
      <c r="AL18" s="107"/>
      <c r="AM18" s="107"/>
      <c r="AN18" s="107"/>
      <c r="AO18" s="107"/>
      <c r="AP18" s="84"/>
      <c r="AQ18" s="166"/>
      <c r="AR18" s="84"/>
      <c r="AS18" s="84"/>
      <c r="AT18" s="84"/>
      <c r="AU18" s="84"/>
      <c r="AV18" s="84"/>
      <c r="AW18" s="84"/>
      <c r="AX18" s="84"/>
      <c r="AY18" s="84"/>
      <c r="AZ18" s="84"/>
      <c r="BA18" s="166"/>
      <c r="BB18" s="84"/>
      <c r="BC18" s="84"/>
      <c r="BD18" s="84"/>
      <c r="BE18" s="84"/>
      <c r="BF18" s="84"/>
      <c r="BG18" s="84"/>
      <c r="BH18" s="84"/>
      <c r="BI18" s="84"/>
      <c r="BJ18" s="107"/>
      <c r="BK18" s="107"/>
      <c r="BL18" s="107"/>
      <c r="BM18" s="107"/>
      <c r="BN18" s="84"/>
      <c r="BO18" s="166"/>
      <c r="BP18" s="84"/>
      <c r="BQ18" s="84"/>
      <c r="BR18" s="84"/>
      <c r="BS18" s="84"/>
      <c r="BT18" s="84"/>
      <c r="BU18" s="84"/>
      <c r="BV18" s="84"/>
      <c r="BW18" s="84"/>
      <c r="BX18" s="84"/>
      <c r="BY18" s="166"/>
      <c r="BZ18" s="84"/>
      <c r="CA18" s="84"/>
      <c r="CB18" s="84"/>
      <c r="CC18" s="84"/>
      <c r="CD18" s="84"/>
      <c r="CE18" s="84"/>
      <c r="CF18" s="84"/>
      <c r="CG18" s="84"/>
      <c r="CH18" s="107"/>
      <c r="CI18" s="107"/>
      <c r="CJ18" s="107"/>
      <c r="CK18" s="107"/>
      <c r="CL18" s="84"/>
      <c r="CM18" s="166"/>
      <c r="CN18" s="96"/>
      <c r="CO18" s="96"/>
    </row>
    <row r="19" spans="3:94" ht="9" customHeight="1" thickBot="1">
      <c r="C19" s="173"/>
      <c r="D19" s="173"/>
      <c r="E19" s="178"/>
      <c r="F19" s="84"/>
      <c r="G19" s="84"/>
      <c r="H19" s="84"/>
      <c r="I19" s="84"/>
      <c r="J19" s="84"/>
      <c r="K19" s="84"/>
      <c r="L19" s="84"/>
      <c r="M19" s="83"/>
      <c r="N19" s="107"/>
      <c r="O19" s="107"/>
      <c r="P19" s="107"/>
      <c r="Q19" s="107"/>
      <c r="R19" s="84"/>
      <c r="S19" s="169"/>
      <c r="T19" s="173"/>
      <c r="U19" s="173"/>
      <c r="V19" s="176"/>
      <c r="W19" s="84"/>
      <c r="X19" s="84"/>
      <c r="Y19" s="84"/>
      <c r="Z19" s="84"/>
      <c r="AA19" s="84"/>
      <c r="AB19" s="84"/>
      <c r="AC19" s="166"/>
      <c r="AD19" s="172"/>
      <c r="AE19" s="173"/>
      <c r="AF19" s="173"/>
      <c r="AG19" s="84"/>
      <c r="AH19" s="84"/>
      <c r="AI19" s="84"/>
      <c r="AJ19" s="84"/>
      <c r="AK19" s="83"/>
      <c r="AL19" s="107"/>
      <c r="AM19" s="107"/>
      <c r="AN19" s="107"/>
      <c r="AO19" s="107"/>
      <c r="AP19" s="84"/>
      <c r="AQ19" s="169"/>
      <c r="AR19" s="181"/>
      <c r="AS19" s="182"/>
      <c r="AT19" s="176"/>
      <c r="AU19" s="83"/>
      <c r="AV19" s="84"/>
      <c r="AW19" s="84"/>
      <c r="AX19" s="84"/>
      <c r="AY19" s="84"/>
      <c r="AZ19" s="84"/>
      <c r="BA19" s="166"/>
      <c r="BB19" s="172"/>
      <c r="BC19" s="173"/>
      <c r="BD19" s="173"/>
      <c r="BE19" s="84"/>
      <c r="BF19" s="84"/>
      <c r="BG19" s="84"/>
      <c r="BH19" s="84"/>
      <c r="BI19" s="83"/>
      <c r="BJ19" s="107"/>
      <c r="BK19" s="107"/>
      <c r="BL19" s="107"/>
      <c r="BM19" s="174"/>
      <c r="BN19" s="173"/>
      <c r="BO19" s="178"/>
      <c r="BP19" s="84"/>
      <c r="BQ19" s="83"/>
      <c r="BR19" s="84"/>
      <c r="BS19" s="84"/>
      <c r="BT19" s="84"/>
      <c r="BU19" s="84"/>
      <c r="BV19" s="83"/>
      <c r="BW19" s="173"/>
      <c r="BX19" s="173"/>
      <c r="BY19" s="178"/>
      <c r="BZ19" s="84"/>
      <c r="CA19" s="84"/>
      <c r="CB19" s="84"/>
      <c r="CC19" s="84"/>
      <c r="CD19" s="84"/>
      <c r="CE19" s="84"/>
      <c r="CF19" s="84"/>
      <c r="CG19" s="83"/>
      <c r="CH19" s="107"/>
      <c r="CI19" s="107"/>
      <c r="CJ19" s="107"/>
      <c r="CK19" s="107"/>
      <c r="CL19" s="84"/>
      <c r="CM19" s="169"/>
      <c r="CN19" s="172"/>
      <c r="CO19" s="173"/>
      <c r="CP19" s="174"/>
    </row>
    <row r="20" spans="1:96" ht="9" customHeight="1" thickTop="1">
      <c r="A20" s="382">
        <f>IF('日程'!L28,'日程'!L28,"")</f>
        <v>8</v>
      </c>
      <c r="B20" s="383"/>
      <c r="C20" s="391" t="s">
        <v>112</v>
      </c>
      <c r="D20" s="391"/>
      <c r="E20" s="391"/>
      <c r="F20" s="371"/>
      <c r="G20" s="371"/>
      <c r="H20" s="402"/>
      <c r="I20" s="382">
        <f>IF('日程'!R28,'日程'!R28,"")</f>
        <v>2</v>
      </c>
      <c r="J20" s="382"/>
      <c r="K20" s="127"/>
      <c r="L20" s="127"/>
      <c r="M20" s="127"/>
      <c r="N20" s="128"/>
      <c r="O20" s="382">
        <f>IF('日程'!L29,'日程'!L29,"")</f>
        <v>5</v>
      </c>
      <c r="P20" s="383"/>
      <c r="Q20" s="387" t="s">
        <v>113</v>
      </c>
      <c r="R20" s="387"/>
      <c r="S20" s="387"/>
      <c r="T20" s="386"/>
      <c r="U20" s="386"/>
      <c r="V20" s="397"/>
      <c r="W20" s="382">
        <f>IF('日程'!R29,'日程'!R29,"")</f>
        <v>9</v>
      </c>
      <c r="X20" s="382"/>
      <c r="Y20" s="382">
        <f>IF('日程'!L30,'日程'!L30,"")</f>
        <v>4</v>
      </c>
      <c r="Z20" s="393"/>
      <c r="AA20" s="401" t="s">
        <v>114</v>
      </c>
      <c r="AB20" s="371"/>
      <c r="AC20" s="371"/>
      <c r="AD20" s="391"/>
      <c r="AE20" s="391"/>
      <c r="AF20" s="415"/>
      <c r="AG20" s="382">
        <f>IF('日程'!R30,'日程'!R30,"")</f>
        <v>9</v>
      </c>
      <c r="AH20" s="382"/>
      <c r="AI20" s="127"/>
      <c r="AJ20" s="127"/>
      <c r="AK20" s="127"/>
      <c r="AL20" s="128"/>
      <c r="AM20" s="392">
        <f>IF('日程'!L31,'日程'!L31,"")</f>
        <v>3</v>
      </c>
      <c r="AN20" s="405"/>
      <c r="AO20" s="416" t="s">
        <v>115</v>
      </c>
      <c r="AP20" s="387"/>
      <c r="AQ20" s="387"/>
      <c r="AR20" s="386"/>
      <c r="AS20" s="386"/>
      <c r="AT20" s="397"/>
      <c r="AU20" s="382">
        <f>IF('日程'!R31,'日程'!R31,"")</f>
        <v>10</v>
      </c>
      <c r="AV20" s="382"/>
      <c r="AW20" s="382">
        <f>IF('日程'!L126,'日程'!L126,"")</f>
        <v>5</v>
      </c>
      <c r="AX20" s="393"/>
      <c r="AY20" s="401" t="s">
        <v>126</v>
      </c>
      <c r="AZ20" s="371"/>
      <c r="BA20" s="371"/>
      <c r="BB20" s="391"/>
      <c r="BC20" s="391"/>
      <c r="BD20" s="415"/>
      <c r="BE20" s="382">
        <f>IF('日程'!R126,'日程'!R126,"")</f>
        <v>9</v>
      </c>
      <c r="BF20" s="382"/>
      <c r="BG20" s="127"/>
      <c r="BH20" s="127"/>
      <c r="BI20" s="127"/>
      <c r="BJ20" s="128"/>
      <c r="BK20" s="382">
        <f>IF('日程'!L125,'日程'!L125,"")</f>
        <v>9</v>
      </c>
      <c r="BL20" s="383"/>
      <c r="BM20" s="386" t="s">
        <v>125</v>
      </c>
      <c r="BN20" s="386"/>
      <c r="BO20" s="386"/>
      <c r="BP20" s="387"/>
      <c r="BQ20" s="387"/>
      <c r="BR20" s="450"/>
      <c r="BS20" s="394">
        <f>IF('日程'!R125,'日程'!R125,"")</f>
        <v>7</v>
      </c>
      <c r="BT20" s="382"/>
      <c r="BU20" s="382">
        <f>IF('日程'!L124,'日程'!L124,"")</f>
        <v>10</v>
      </c>
      <c r="BV20" s="383"/>
      <c r="BW20" s="391" t="s">
        <v>124</v>
      </c>
      <c r="BX20" s="391"/>
      <c r="BY20" s="391"/>
      <c r="BZ20" s="371"/>
      <c r="CA20" s="371"/>
      <c r="CB20" s="398"/>
      <c r="CC20" s="396">
        <f>IF('日程'!R124,'日程'!R124,"")</f>
        <v>7</v>
      </c>
      <c r="CD20" s="382"/>
      <c r="CE20" s="127"/>
      <c r="CF20" s="127"/>
      <c r="CG20" s="127"/>
      <c r="CH20" s="128"/>
      <c r="CI20" s="382">
        <f>IF('日程'!L123,'日程'!L123,"")</f>
        <v>6</v>
      </c>
      <c r="CJ20" s="383"/>
      <c r="CK20" s="387" t="s">
        <v>123</v>
      </c>
      <c r="CL20" s="387"/>
      <c r="CM20" s="387"/>
      <c r="CN20" s="386"/>
      <c r="CO20" s="386"/>
      <c r="CP20" s="397"/>
      <c r="CQ20" s="382">
        <f>IF('日程'!R123,'日程'!R123,"")</f>
        <v>8</v>
      </c>
      <c r="CR20" s="392"/>
    </row>
    <row r="21" spans="2:94" ht="9" customHeight="1">
      <c r="B21" s="165"/>
      <c r="C21" s="118"/>
      <c r="D21" s="118"/>
      <c r="E21" s="118"/>
      <c r="F21" s="118"/>
      <c r="G21" s="118"/>
      <c r="H21" s="168"/>
      <c r="I21" s="127"/>
      <c r="J21" s="127"/>
      <c r="K21" s="127"/>
      <c r="L21" s="127"/>
      <c r="M21" s="127"/>
      <c r="N21" s="128"/>
      <c r="O21" s="128"/>
      <c r="P21" s="167"/>
      <c r="Q21" s="124"/>
      <c r="R21" s="124"/>
      <c r="S21" s="124"/>
      <c r="T21" s="124"/>
      <c r="U21" s="124"/>
      <c r="V21" s="170"/>
      <c r="W21" s="127"/>
      <c r="X21" s="127"/>
      <c r="Y21" s="127"/>
      <c r="Z21" s="127"/>
      <c r="AA21" s="129"/>
      <c r="AB21" s="118"/>
      <c r="AC21" s="118"/>
      <c r="AD21" s="118"/>
      <c r="AE21" s="118"/>
      <c r="AF21" s="168"/>
      <c r="AG21" s="127"/>
      <c r="AH21" s="127"/>
      <c r="AI21" s="127"/>
      <c r="AJ21" s="127"/>
      <c r="AK21" s="127"/>
      <c r="AL21" s="128"/>
      <c r="AM21" s="128"/>
      <c r="AN21" s="131"/>
      <c r="AO21" s="132"/>
      <c r="AP21" s="124"/>
      <c r="AQ21" s="124"/>
      <c r="AR21" s="124"/>
      <c r="AS21" s="124"/>
      <c r="AT21" s="170"/>
      <c r="AU21" s="127"/>
      <c r="AV21" s="127"/>
      <c r="AW21" s="127"/>
      <c r="AX21" s="127"/>
      <c r="AY21" s="129"/>
      <c r="AZ21" s="118"/>
      <c r="BA21" s="118"/>
      <c r="BB21" s="118"/>
      <c r="BC21" s="118"/>
      <c r="BD21" s="168"/>
      <c r="BE21" s="127"/>
      <c r="BF21" s="127"/>
      <c r="BG21" s="127"/>
      <c r="BH21" s="127"/>
      <c r="BI21" s="127"/>
      <c r="BJ21" s="128"/>
      <c r="BK21" s="128"/>
      <c r="BL21" s="167"/>
      <c r="BM21" s="124"/>
      <c r="BN21" s="124"/>
      <c r="BO21" s="124"/>
      <c r="BP21" s="124"/>
      <c r="BQ21" s="124"/>
      <c r="BR21" s="133"/>
      <c r="BS21" s="127"/>
      <c r="BT21" s="127"/>
      <c r="BU21" s="127"/>
      <c r="BV21" s="175"/>
      <c r="BW21" s="118"/>
      <c r="BX21" s="118"/>
      <c r="BY21" s="118"/>
      <c r="BZ21" s="118"/>
      <c r="CA21" s="118"/>
      <c r="CB21" s="118"/>
      <c r="CC21" s="130"/>
      <c r="CD21" s="127"/>
      <c r="CE21" s="127"/>
      <c r="CF21" s="127"/>
      <c r="CG21" s="127"/>
      <c r="CH21" s="128"/>
      <c r="CI21" s="128"/>
      <c r="CJ21" s="167"/>
      <c r="CK21" s="124"/>
      <c r="CL21" s="124"/>
      <c r="CM21" s="124"/>
      <c r="CN21" s="124"/>
      <c r="CO21" s="124"/>
      <c r="CP21" s="170"/>
    </row>
    <row r="22" spans="2:94" ht="9" customHeight="1">
      <c r="B22" s="165"/>
      <c r="C22" s="84"/>
      <c r="D22" s="84"/>
      <c r="E22" s="84"/>
      <c r="F22" s="84"/>
      <c r="G22" s="84"/>
      <c r="H22" s="166"/>
      <c r="I22" s="84"/>
      <c r="J22" s="84"/>
      <c r="K22" s="84"/>
      <c r="L22" s="84"/>
      <c r="M22" s="84"/>
      <c r="P22" s="165"/>
      <c r="Q22" s="107"/>
      <c r="R22" s="84"/>
      <c r="S22" s="84"/>
      <c r="T22" s="84"/>
      <c r="U22" s="84"/>
      <c r="V22" s="166"/>
      <c r="W22" s="84"/>
      <c r="X22" s="84"/>
      <c r="Y22" s="84"/>
      <c r="Z22" s="84"/>
      <c r="AA22" s="94"/>
      <c r="AB22" s="84"/>
      <c r="AC22" s="84"/>
      <c r="AD22" s="84"/>
      <c r="AE22" s="84"/>
      <c r="AF22" s="166"/>
      <c r="AG22" s="84"/>
      <c r="AH22" s="84"/>
      <c r="AI22" s="84"/>
      <c r="AJ22" s="84"/>
      <c r="AK22" s="84"/>
      <c r="AN22" s="107"/>
      <c r="AO22" s="117"/>
      <c r="AP22" s="84"/>
      <c r="AQ22" s="84"/>
      <c r="AR22" s="84"/>
      <c r="AS22" s="84"/>
      <c r="AT22" s="166"/>
      <c r="AU22" s="84"/>
      <c r="AV22" s="84"/>
      <c r="AW22" s="84"/>
      <c r="AX22" s="84"/>
      <c r="AY22" s="94"/>
      <c r="AZ22" s="84"/>
      <c r="BA22" s="84"/>
      <c r="BB22" s="84"/>
      <c r="BC22" s="84"/>
      <c r="BD22" s="166"/>
      <c r="BE22" s="84"/>
      <c r="BF22" s="84"/>
      <c r="BG22" s="84"/>
      <c r="BH22" s="84"/>
      <c r="BI22" s="84"/>
      <c r="BL22" s="165"/>
      <c r="BM22" s="107"/>
      <c r="BN22" s="84"/>
      <c r="BO22" s="84"/>
      <c r="BP22" s="84"/>
      <c r="BQ22" s="84"/>
      <c r="BR22" s="95"/>
      <c r="BS22" s="84"/>
      <c r="BT22" s="84"/>
      <c r="BU22" s="84"/>
      <c r="BV22" s="166"/>
      <c r="BW22" s="84"/>
      <c r="BX22" s="84"/>
      <c r="BY22" s="84"/>
      <c r="BZ22" s="84"/>
      <c r="CA22" s="84"/>
      <c r="CB22" s="84"/>
      <c r="CC22" s="123"/>
      <c r="CD22" s="84"/>
      <c r="CE22" s="84"/>
      <c r="CF22" s="84"/>
      <c r="CG22" s="84"/>
      <c r="CJ22" s="165"/>
      <c r="CK22" s="107"/>
      <c r="CL22" s="84"/>
      <c r="CM22" s="84"/>
      <c r="CN22" s="84"/>
      <c r="CO22" s="84"/>
      <c r="CP22" s="166"/>
    </row>
    <row r="23" spans="2:94" ht="9" customHeight="1" thickBot="1">
      <c r="B23" s="165"/>
      <c r="C23" s="84"/>
      <c r="D23" s="84"/>
      <c r="E23" s="84"/>
      <c r="F23" s="84"/>
      <c r="G23" s="84"/>
      <c r="H23" s="166"/>
      <c r="I23" s="112"/>
      <c r="J23" s="84"/>
      <c r="K23" s="84"/>
      <c r="L23" s="84"/>
      <c r="M23" s="84"/>
      <c r="P23" s="165"/>
      <c r="Q23" s="111"/>
      <c r="R23" s="84"/>
      <c r="S23" s="84"/>
      <c r="T23" s="84"/>
      <c r="U23" s="84"/>
      <c r="V23" s="166"/>
      <c r="W23" s="84"/>
      <c r="X23" s="84"/>
      <c r="Y23" s="84"/>
      <c r="Z23" s="84"/>
      <c r="AA23" s="94"/>
      <c r="AB23" s="84"/>
      <c r="AC23" s="84"/>
      <c r="AD23" s="84"/>
      <c r="AE23" s="84"/>
      <c r="AF23" s="166"/>
      <c r="AG23" s="112"/>
      <c r="AH23" s="84"/>
      <c r="AI23" s="84"/>
      <c r="AJ23" s="84"/>
      <c r="AK23" s="84"/>
      <c r="AN23" s="107"/>
      <c r="AO23" s="121"/>
      <c r="AP23" s="84"/>
      <c r="AQ23" s="84"/>
      <c r="AR23" s="84"/>
      <c r="AS23" s="84"/>
      <c r="AT23" s="166"/>
      <c r="AU23" s="84"/>
      <c r="AV23" s="84"/>
      <c r="AW23" s="84"/>
      <c r="AX23" s="84"/>
      <c r="AY23" s="94"/>
      <c r="AZ23" s="84"/>
      <c r="BA23" s="84"/>
      <c r="BB23" s="84"/>
      <c r="BC23" s="84"/>
      <c r="BD23" s="166"/>
      <c r="BE23" s="112"/>
      <c r="BF23" s="84"/>
      <c r="BG23" s="84"/>
      <c r="BH23" s="84"/>
      <c r="BI23" s="84"/>
      <c r="BK23" s="174"/>
      <c r="BL23" s="179"/>
      <c r="BM23" s="111"/>
      <c r="BN23" s="84"/>
      <c r="BO23" s="84"/>
      <c r="BP23" s="84"/>
      <c r="BQ23" s="84"/>
      <c r="BR23" s="95"/>
      <c r="BS23" s="84"/>
      <c r="BT23" s="84"/>
      <c r="BU23" s="84"/>
      <c r="BV23" s="166"/>
      <c r="BW23" s="84"/>
      <c r="BX23" s="84"/>
      <c r="BY23" s="84"/>
      <c r="BZ23" s="84"/>
      <c r="CA23" s="84"/>
      <c r="CB23" s="84"/>
      <c r="CC23" s="134"/>
      <c r="CD23" s="84"/>
      <c r="CE23" s="84"/>
      <c r="CF23" s="84"/>
      <c r="CG23" s="84"/>
      <c r="CJ23" s="165"/>
      <c r="CK23" s="111"/>
      <c r="CL23" s="84"/>
      <c r="CM23" s="84"/>
      <c r="CN23" s="84"/>
      <c r="CO23" s="84"/>
      <c r="CP23" s="166"/>
    </row>
    <row r="24" spans="2:94" ht="9" customHeight="1" thickTop="1">
      <c r="B24" s="165"/>
      <c r="C24" s="84"/>
      <c r="D24" s="84"/>
      <c r="E24" s="382">
        <f>IF('日程'!L24,'日程'!L24,"")</f>
        <v>9</v>
      </c>
      <c r="F24" s="383"/>
      <c r="G24" s="371" t="s">
        <v>108</v>
      </c>
      <c r="H24" s="371"/>
      <c r="I24" s="371"/>
      <c r="J24" s="395"/>
      <c r="K24" s="394">
        <f>IF('日程'!R24,'日程'!R24,"")</f>
        <v>5</v>
      </c>
      <c r="L24" s="382"/>
      <c r="M24" s="382">
        <f>IF('日程'!L25,'日程'!L25,"")</f>
        <v>9</v>
      </c>
      <c r="N24" s="383"/>
      <c r="O24" s="371" t="s">
        <v>109</v>
      </c>
      <c r="P24" s="371"/>
      <c r="Q24" s="371"/>
      <c r="R24" s="395"/>
      <c r="S24" s="394">
        <f>IF('日程'!R25,'日程'!R25,"")</f>
        <v>2</v>
      </c>
      <c r="T24" s="382"/>
      <c r="U24" s="127"/>
      <c r="V24" s="175"/>
      <c r="W24" s="127"/>
      <c r="X24" s="127"/>
      <c r="Y24" s="127"/>
      <c r="Z24" s="127"/>
      <c r="AA24" s="136"/>
      <c r="AB24" s="127"/>
      <c r="AC24" s="382">
        <f>IF('日程'!L26,'日程'!L26,"")</f>
        <v>3</v>
      </c>
      <c r="AD24" s="393"/>
      <c r="AE24" s="401" t="s">
        <v>110</v>
      </c>
      <c r="AF24" s="371"/>
      <c r="AG24" s="371"/>
      <c r="AH24" s="402"/>
      <c r="AI24" s="382">
        <f>IF('日程'!R26,'日程'!R26,"")</f>
        <v>11</v>
      </c>
      <c r="AJ24" s="382"/>
      <c r="AK24" s="382">
        <f>IF('日程'!L27,'日程'!L27,"")</f>
        <v>7</v>
      </c>
      <c r="AL24" s="393"/>
      <c r="AM24" s="401" t="s">
        <v>111</v>
      </c>
      <c r="AN24" s="371"/>
      <c r="AO24" s="371"/>
      <c r="AP24" s="402"/>
      <c r="AQ24" s="382">
        <f>IF('日程'!R27,'日程'!R27,"")</f>
        <v>8</v>
      </c>
      <c r="AR24" s="382"/>
      <c r="AS24" s="127"/>
      <c r="AT24" s="175"/>
      <c r="AU24" s="127"/>
      <c r="AV24" s="137"/>
      <c r="AW24" s="138"/>
      <c r="AX24" s="138"/>
      <c r="AY24" s="136"/>
      <c r="AZ24" s="127"/>
      <c r="BA24" s="382">
        <f>IF('日程'!L122,'日程'!L122,"")</f>
      </c>
      <c r="BB24" s="393"/>
      <c r="BC24" s="401" t="s">
        <v>122</v>
      </c>
      <c r="BD24" s="371"/>
      <c r="BE24" s="371"/>
      <c r="BF24" s="402"/>
      <c r="BG24" s="382">
        <f>IF('日程'!R122,'日程'!R122,"")</f>
        <v>10</v>
      </c>
      <c r="BH24" s="382"/>
      <c r="BI24" s="382">
        <f>IF('日程'!L121,'日程'!L121,"")</f>
        <v>10</v>
      </c>
      <c r="BJ24" s="383"/>
      <c r="BK24" s="391" t="s">
        <v>121</v>
      </c>
      <c r="BL24" s="391"/>
      <c r="BM24" s="371"/>
      <c r="BN24" s="395"/>
      <c r="BO24" s="394">
        <f>IF('日程'!R121,'日程'!R121,"")</f>
        <v>6</v>
      </c>
      <c r="BP24" s="382"/>
      <c r="BQ24" s="127"/>
      <c r="BR24" s="135"/>
      <c r="BS24" s="137"/>
      <c r="BT24" s="137"/>
      <c r="BU24" s="138"/>
      <c r="BV24" s="180"/>
      <c r="BW24" s="127"/>
      <c r="BX24" s="127"/>
      <c r="BY24" s="382">
        <f>IF('日程'!L120,'日程'!L120,"")</f>
        <v>7</v>
      </c>
      <c r="BZ24" s="393"/>
      <c r="CA24" s="401" t="s">
        <v>120</v>
      </c>
      <c r="CB24" s="371"/>
      <c r="CC24" s="371"/>
      <c r="CD24" s="402"/>
      <c r="CE24" s="382">
        <f>IF('日程'!R120,'日程'!R120,"")</f>
        <v>8</v>
      </c>
      <c r="CF24" s="382"/>
      <c r="CG24" s="382">
        <f>IF('日程'!L119,'日程'!L119,"")</f>
        <v>10</v>
      </c>
      <c r="CH24" s="383"/>
      <c r="CI24" s="371" t="s">
        <v>119</v>
      </c>
      <c r="CJ24" s="371"/>
      <c r="CK24" s="371"/>
      <c r="CL24" s="395"/>
      <c r="CM24" s="394">
        <f>IF('日程'!R119,'日程'!R119,"")</f>
        <v>6</v>
      </c>
      <c r="CN24" s="382"/>
      <c r="CO24" s="84"/>
      <c r="CP24" s="166"/>
    </row>
    <row r="25" spans="2:97" ht="9" customHeight="1">
      <c r="B25" s="165"/>
      <c r="C25" s="84"/>
      <c r="D25" s="84"/>
      <c r="E25" s="84"/>
      <c r="F25" s="166"/>
      <c r="G25" s="118"/>
      <c r="H25" s="118"/>
      <c r="I25" s="118"/>
      <c r="J25" s="139"/>
      <c r="K25" s="127"/>
      <c r="L25" s="127"/>
      <c r="M25" s="127"/>
      <c r="N25" s="167"/>
      <c r="O25" s="118"/>
      <c r="P25" s="118"/>
      <c r="Q25" s="118"/>
      <c r="R25" s="139"/>
      <c r="S25" s="127"/>
      <c r="T25" s="127"/>
      <c r="U25" s="127"/>
      <c r="V25" s="175"/>
      <c r="W25" s="127"/>
      <c r="X25" s="127"/>
      <c r="Y25" s="127"/>
      <c r="Z25" s="127"/>
      <c r="AA25" s="136"/>
      <c r="AB25" s="127"/>
      <c r="AC25" s="127"/>
      <c r="AD25" s="127"/>
      <c r="AE25" s="129"/>
      <c r="AF25" s="118"/>
      <c r="AG25" s="118"/>
      <c r="AH25" s="168"/>
      <c r="AI25" s="127"/>
      <c r="AJ25" s="127"/>
      <c r="AK25" s="127"/>
      <c r="AL25" s="128"/>
      <c r="AM25" s="129"/>
      <c r="AN25" s="118"/>
      <c r="AO25" s="118"/>
      <c r="AP25" s="168"/>
      <c r="AQ25" s="127"/>
      <c r="AR25" s="127"/>
      <c r="AS25" s="127"/>
      <c r="AT25" s="175"/>
      <c r="AU25" s="127"/>
      <c r="AV25" s="137"/>
      <c r="AW25" s="138"/>
      <c r="AX25" s="138"/>
      <c r="AY25" s="136"/>
      <c r="AZ25" s="127"/>
      <c r="BA25" s="127"/>
      <c r="BB25" s="127"/>
      <c r="BC25" s="129"/>
      <c r="BD25" s="118"/>
      <c r="BE25" s="118"/>
      <c r="BF25" s="168"/>
      <c r="BG25" s="127"/>
      <c r="BH25" s="127"/>
      <c r="BI25" s="127"/>
      <c r="BJ25" s="167"/>
      <c r="BK25" s="118"/>
      <c r="BL25" s="118"/>
      <c r="BM25" s="118"/>
      <c r="BN25" s="139"/>
      <c r="BO25" s="127"/>
      <c r="BP25" s="127"/>
      <c r="BQ25" s="127"/>
      <c r="BR25" s="135"/>
      <c r="BS25" s="137"/>
      <c r="BT25" s="137"/>
      <c r="BU25" s="138"/>
      <c r="BV25" s="180"/>
      <c r="BW25" s="127"/>
      <c r="BX25" s="127"/>
      <c r="BY25" s="127"/>
      <c r="BZ25" s="127"/>
      <c r="CA25" s="129"/>
      <c r="CB25" s="118"/>
      <c r="CC25" s="118"/>
      <c r="CD25" s="168"/>
      <c r="CE25" s="127"/>
      <c r="CF25" s="127"/>
      <c r="CG25" s="127"/>
      <c r="CH25" s="167"/>
      <c r="CI25" s="118"/>
      <c r="CJ25" s="118"/>
      <c r="CK25" s="118"/>
      <c r="CL25" s="139"/>
      <c r="CM25" s="84"/>
      <c r="CN25" s="84"/>
      <c r="CO25" s="84"/>
      <c r="CP25" s="166"/>
      <c r="CS25" s="177"/>
    </row>
    <row r="26" spans="2:94" ht="9" customHeight="1">
      <c r="B26" s="165"/>
      <c r="C26" s="84"/>
      <c r="D26" s="84"/>
      <c r="E26" s="84"/>
      <c r="F26" s="166"/>
      <c r="G26" s="84"/>
      <c r="H26" s="84"/>
      <c r="I26" s="84"/>
      <c r="J26" s="95"/>
      <c r="K26" s="84"/>
      <c r="L26" s="84"/>
      <c r="M26" s="84"/>
      <c r="N26" s="165"/>
      <c r="O26" s="84"/>
      <c r="P26" s="84"/>
      <c r="Q26" s="84"/>
      <c r="R26" s="95"/>
      <c r="S26" s="84"/>
      <c r="T26" s="84"/>
      <c r="U26" s="84"/>
      <c r="V26" s="166"/>
      <c r="W26" s="84"/>
      <c r="X26" s="84"/>
      <c r="Y26" s="84"/>
      <c r="Z26" s="84"/>
      <c r="AA26" s="94"/>
      <c r="AB26" s="84"/>
      <c r="AC26" s="84"/>
      <c r="AD26" s="84"/>
      <c r="AE26" s="94"/>
      <c r="AF26" s="84"/>
      <c r="AG26" s="84"/>
      <c r="AH26" s="166"/>
      <c r="AI26" s="84"/>
      <c r="AJ26" s="84"/>
      <c r="AK26" s="84"/>
      <c r="AM26" s="94"/>
      <c r="AN26" s="84"/>
      <c r="AO26" s="84"/>
      <c r="AP26" s="166"/>
      <c r="AQ26" s="84"/>
      <c r="AR26" s="84"/>
      <c r="AS26" s="84"/>
      <c r="AT26" s="166"/>
      <c r="AU26" s="84"/>
      <c r="AV26" s="84"/>
      <c r="AW26" s="84"/>
      <c r="AX26" s="84"/>
      <c r="AY26" s="94"/>
      <c r="AZ26" s="84"/>
      <c r="BA26" s="84"/>
      <c r="BB26" s="84"/>
      <c r="BC26" s="94"/>
      <c r="BD26" s="84"/>
      <c r="BE26" s="84"/>
      <c r="BF26" s="166"/>
      <c r="BG26" s="84"/>
      <c r="BH26" s="84"/>
      <c r="BI26" s="84"/>
      <c r="BJ26" s="165"/>
      <c r="BK26" s="84"/>
      <c r="BL26" s="84"/>
      <c r="BM26" s="84"/>
      <c r="BN26" s="95"/>
      <c r="BO26" s="84"/>
      <c r="BP26" s="84"/>
      <c r="BQ26" s="84"/>
      <c r="BR26" s="95"/>
      <c r="BS26" s="84"/>
      <c r="BT26" s="84"/>
      <c r="BU26" s="84"/>
      <c r="BV26" s="166"/>
      <c r="BW26" s="84"/>
      <c r="BX26" s="84"/>
      <c r="BY26" s="84"/>
      <c r="BZ26" s="84"/>
      <c r="CA26" s="94"/>
      <c r="CB26" s="84"/>
      <c r="CC26" s="84"/>
      <c r="CD26" s="166"/>
      <c r="CE26" s="84"/>
      <c r="CF26" s="84"/>
      <c r="CG26" s="84"/>
      <c r="CH26" s="165"/>
      <c r="CI26" s="84"/>
      <c r="CJ26" s="84"/>
      <c r="CK26" s="84"/>
      <c r="CL26" s="95"/>
      <c r="CM26" s="84"/>
      <c r="CN26" s="84"/>
      <c r="CO26" s="84"/>
      <c r="CP26" s="166"/>
    </row>
    <row r="27" spans="2:94" ht="9" customHeight="1">
      <c r="B27" s="165"/>
      <c r="C27" s="84"/>
      <c r="D27" s="84"/>
      <c r="E27" s="84"/>
      <c r="F27" s="166"/>
      <c r="G27" s="84"/>
      <c r="H27" s="84"/>
      <c r="I27" s="84"/>
      <c r="J27" s="95"/>
      <c r="K27" s="84"/>
      <c r="L27" s="84"/>
      <c r="M27" s="84"/>
      <c r="N27" s="165"/>
      <c r="O27" s="84"/>
      <c r="P27" s="84"/>
      <c r="Q27" s="84"/>
      <c r="R27" s="95"/>
      <c r="S27" s="94"/>
      <c r="T27" s="84"/>
      <c r="U27" s="84"/>
      <c r="V27" s="166"/>
      <c r="W27" s="84"/>
      <c r="X27" s="84"/>
      <c r="Y27" s="84"/>
      <c r="Z27" s="84"/>
      <c r="AA27" s="94"/>
      <c r="AB27" s="84"/>
      <c r="AC27" s="84"/>
      <c r="AD27" s="84"/>
      <c r="AE27" s="94"/>
      <c r="AF27" s="84"/>
      <c r="AG27" s="84"/>
      <c r="AH27" s="166"/>
      <c r="AI27" s="84"/>
      <c r="AJ27" s="84"/>
      <c r="AK27" s="84"/>
      <c r="AM27" s="94"/>
      <c r="AN27" s="84"/>
      <c r="AO27" s="84"/>
      <c r="AP27" s="166"/>
      <c r="AQ27" s="84"/>
      <c r="AR27" s="84"/>
      <c r="AS27" s="84"/>
      <c r="AT27" s="166"/>
      <c r="AU27" s="84"/>
      <c r="AV27" s="84"/>
      <c r="AW27" s="84"/>
      <c r="AX27" s="84"/>
      <c r="AY27" s="94"/>
      <c r="AZ27" s="84"/>
      <c r="BA27" s="84"/>
      <c r="BB27" s="84"/>
      <c r="BC27" s="94"/>
      <c r="BD27" s="84"/>
      <c r="BE27" s="84"/>
      <c r="BF27" s="169"/>
      <c r="BG27" s="84"/>
      <c r="BH27" s="84"/>
      <c r="BI27" s="84"/>
      <c r="BJ27" s="165"/>
      <c r="BK27" s="84"/>
      <c r="BL27" s="84"/>
      <c r="BM27" s="84"/>
      <c r="BN27" s="95"/>
      <c r="BO27" s="94"/>
      <c r="BP27" s="84"/>
      <c r="BQ27" s="84"/>
      <c r="BR27" s="95"/>
      <c r="BS27" s="84"/>
      <c r="BT27" s="84"/>
      <c r="BU27" s="84"/>
      <c r="BV27" s="166"/>
      <c r="BW27" s="84"/>
      <c r="BX27" s="84"/>
      <c r="BY27" s="84"/>
      <c r="BZ27" s="84"/>
      <c r="CA27" s="94"/>
      <c r="CB27" s="84"/>
      <c r="CC27" s="84"/>
      <c r="CD27" s="166"/>
      <c r="CE27" s="84"/>
      <c r="CF27" s="84"/>
      <c r="CG27" s="84"/>
      <c r="CH27" s="165"/>
      <c r="CI27" s="84"/>
      <c r="CJ27" s="84"/>
      <c r="CK27" s="84"/>
      <c r="CL27" s="95"/>
      <c r="CM27" s="94"/>
      <c r="CN27" s="84"/>
      <c r="CO27" s="84"/>
      <c r="CP27" s="166"/>
    </row>
    <row r="28" spans="2:96" ht="13.5" customHeight="1">
      <c r="B28" s="409" t="str">
        <f>IF(レギュリーグ!Z64=1,レギュリーグ!D64,IF(レギュリーグ!Z74=1,レギュリーグ!D74,IF(レギュリーグ!Z84=1,レギュリーグ!D84,IF(レギュリーグ!Z94=1,レギュリーグ!D94,IF(レギュリーグ!Z104=1,レギュリーグ!D104,IF(レギュリーグ!Z114=1,レギュリーグ!D114,""))))))</f>
        <v>水戸サンダース</v>
      </c>
      <c r="C28" s="410"/>
      <c r="D28" s="140"/>
      <c r="E28" s="141"/>
      <c r="F28" s="423" t="str">
        <f>IF(レギュリーグ!Z170=5,レギュリーグ!D170,IF(レギュリーグ!Z180=5,レギュリーグ!D180,IF(レギュリーグ!Z190=5,レギュリーグ!D190,IF(レギュリーグ!Z200=5,IF(レギュリーグ!D200,IF(レギュリーグ!Z210=5,レギュリーグ!D210,IF(レギュリーグ!Z220=5,レギュリーグ!D220,"")))))))</f>
        <v>須賀川ブルーインパルス</v>
      </c>
      <c r="G28" s="424"/>
      <c r="H28" s="141"/>
      <c r="I28" s="141"/>
      <c r="J28" s="417" t="str">
        <f>IF(レギュリーグ!Z117=3,レギュリーグ!D117,IF(レギュリーグ!Z127=3,レギュリーグ!D127,IF(レギュリーグ!Z137=3,レギュリーグ!D137,IF(レギュリーグ!Z147=3,レギュリーグ!D147,IF(レギュリーグ!Z157=3,レギュリーグ!D157,IF(レギュリーグ!Z167=3,レギュリーグ!D167,))))))</f>
        <v>笹岡ビクトリー</v>
      </c>
      <c r="K28" s="418"/>
      <c r="L28" s="140"/>
      <c r="M28" s="141"/>
      <c r="N28" s="417" t="str">
        <f>IF(レギュリーグ!Z170=1,レギュリーグ!D170,IF(レギュリーグ!Z180=1,レギュリーグ!D180,IF(レギュリーグ!Z190=1,レギュリーグ!D190,IF(レギュリーグ!Z200=1,レギュリーグ!D200,IF(レギュリーグ!Z210=1,レギュリーグ!D210,IF(レギュリーグ!Z220=1,レギュリーグ!D220,""))))))</f>
        <v>ソウルチャレンジャー</v>
      </c>
      <c r="O28" s="418"/>
      <c r="P28" s="142"/>
      <c r="Q28" s="142"/>
      <c r="R28" s="417" t="str">
        <f>IF(レギュリーグ!Z223=3,レギュリーグ!D223,IF(レギュリーグ!Z233=3,レギュリーグ!D233,IF(レギュリーグ!Z243=3,レギュリーグ!D243,IF(レギュリーグ!Z253=3,レギュリーグ!D253,IF(レギュリーグ!Z263=3,レギュリーグ!D263,IF(レギュリーグ!Z273=3,レギュリーグ!D273,))))))</f>
        <v>上大野Ｓアタッカーズ</v>
      </c>
      <c r="S28" s="418"/>
      <c r="T28" s="140"/>
      <c r="U28" s="141"/>
      <c r="V28" s="409" t="str">
        <f>IF(レギュリーグ!Z64=5,レギュリーグ!D64,IF(レギュリーグ!Z74=5,レギュリーグ!D74,IF(レギュリーグ!Z84=5,レギュリーグ!D84,IF(レギュリーグ!Z94=5,レギュリーグ!D94,IF(レギュリーグ!Z104=5,レギュリーグ!D104,IF(レギュリーグ!Z114=5,レギュリーグ!D114,""))))))</f>
        <v>ＷＡＮＯドリームズ</v>
      </c>
      <c r="W28" s="410"/>
      <c r="X28" s="140"/>
      <c r="Y28" s="141"/>
      <c r="Z28" s="417" t="str">
        <f>IF(レギュリーグ!Z117=1,レギュリーグ!D117,IF(レギュリーグ!Z127=1,レギュリーグ!D127,IF(レギュリーグ!Z137=1,レギュリーグ!D137,IF(レギュリーグ!Z147=1,レギュリーグ!D147,IF(レギュリーグ!Z157=1,レギュリーグ!D157,IF(レギュリーグ!Z167=1,レギュリーグ!D167,""))))))</f>
        <v>城西レッドウイングス</v>
      </c>
      <c r="AA28" s="418"/>
      <c r="AB28" s="143"/>
      <c r="AC28" s="141"/>
      <c r="AD28" s="417" t="str">
        <f>IF(レギュリーグ!Z223=5,レギュリーグ!D223,IF(レギュリーグ!Z233=5,レギュリーグ!D233,IF(レギュリーグ!Z243=5,レギュリーグ!D243,IF(レギュリーグ!Z253=5,レギュリーグ!D253,IF(レギュリーグ!Z263=5,レギュリーグ!D263,IF(レギュリーグ!Z273=5,レギュリーグ!D273,""))))))</f>
        <v>岩沼西ファイターズＢ</v>
      </c>
      <c r="AE28" s="418"/>
      <c r="AF28" s="140"/>
      <c r="AG28" s="141"/>
      <c r="AH28" s="409" t="str">
        <f>IF(レギュリーグ!Z170=3,レギュリーグ!D170,IF(レギュリーグ!Z180=3,レギュリーグ!D180,IF(レギュリーグ!Z190=3,レギュリーグ!D190,IF(レギュリーグ!Z200=3,レギュリーグ!D200,IF(レギュリーグ!Z210=3,レギュリーグ!D210,IF(レギュリーグ!Z220=3,レギュリーグ!D220,""))))))</f>
        <v>永盛ミュートス・キッズ</v>
      </c>
      <c r="AI28" s="410"/>
      <c r="AJ28" s="140"/>
      <c r="AK28" s="141"/>
      <c r="AL28" s="449" t="str">
        <f>IF(レギュリーグ!Z117=5,レギュリーグ!D117,IF(レギュリーグ!Z127=5,レギュリーグ!D127,IF(レギュリーグ!Z137=5,レギュリーグ!D137,IF(レギュリーグ!Z147=5,レギュリーグ!D147,IF(レギュリーグ!Z157=5,レギュリーグ!D157,IF(レギュリーグ!Z167=5,レギュリーグ!D167,""))))))</f>
        <v>白二ビクトリー</v>
      </c>
      <c r="AM28" s="424"/>
      <c r="AN28" s="140"/>
      <c r="AO28" s="141"/>
      <c r="AP28" s="417" t="str">
        <f>IF(レギュリーグ!Z223=1,レギュリーグ!D223,IF(レギュリーグ!Z233=1,レギュリーグ!D233,IF(レギュリーグ!Z243=1,レギュリーグ!D243,IF(レギュリーグ!Z253=1,レギュリーグ!D253,IF(レギュリーグ!Z263=1,レギュリーグ!D263,IF(レギュリーグ!Z273=1,レギュリーグ!D273,""))))))</f>
        <v>ＮＳＯミラクルファイターズ</v>
      </c>
      <c r="AQ28" s="418"/>
      <c r="AR28" s="140"/>
      <c r="AS28" s="141"/>
      <c r="AT28" s="409" t="str">
        <f>IF(レギュリーグ!Z64=3,レギュリーグ!D64,IF(レギュリーグ!Z74=3,レギュリーグ!D74,IF(レギュリーグ!Z84=3,レギュリーグ!D84,IF(レギュリーグ!Z94=3,レギュリーグ!D94,IF(レギュリーグ!Z104=3,レギュリーグ!D104,IF(レギュリーグ!Z114=3,レギュリーグ!D114,""))))))</f>
        <v>水戸サンダースＳＰ</v>
      </c>
      <c r="AU28" s="410"/>
      <c r="AV28" s="144"/>
      <c r="AW28" s="141"/>
      <c r="AX28" s="417" t="str">
        <f>IF(レギュリーグ!Z64=4,レギュリーグ!D64,IF(レギュリーグ!Z74=4,レギュリーグ!D74,IF(レギュリーグ!Z84=4,レギュリーグ!D84,IF(レギュリーグ!Z94=4,レギュリーグ!D94,IF(レギュリーグ!Z104=4,レギュリーグ!D104,IF(レギュリーグ!Z114=4,レギュリーグ!D114,""))))))</f>
        <v>岩沼西ファイターズ</v>
      </c>
      <c r="AY28" s="418"/>
      <c r="AZ28" s="141"/>
      <c r="BA28" s="144"/>
      <c r="BB28" s="417" t="str">
        <f>IF(レギュリーグ!Z223=2,レギュリーグ!D223,IF(レギュリーグ!Z233=2,レギュリーグ!D233,IF(レギュリーグ!Z243=2,レギュリーグ!D243,IF(レギュリーグ!Z253=2,レギュリーグ!D253,IF(レギュリーグ!Z263=2,レギュリーグ!D263,IF(レギュリーグ!Z273=2,レギュリーグ!D273,""))))))</f>
        <v>いいたて草野ガッツ</v>
      </c>
      <c r="BC28" s="418"/>
      <c r="BD28" s="143"/>
      <c r="BE28" s="140"/>
      <c r="BF28" s="409" t="str">
        <f>IF(レギュリーグ!Z117=6,レギュリーグ!D117,IF(レギュリーグ!Z127=6,レギュリーグ!D127,IF(レギュリーグ!Z137=6,レギュリーグ!D137,IF(レギュリーグ!Z147=6,レギュリーグ!D147,IF(レギュリーグ!Z157=6,レギュリーグ!D157,IF(レギュリーグ!Z167=6,レギュリーグ!D167,""))))))</f>
        <v>館ジャングルー</v>
      </c>
      <c r="BG28" s="410"/>
      <c r="BH28" s="143"/>
      <c r="BI28" s="140"/>
      <c r="BJ28" s="433" t="str">
        <f>IF(レギュリーグ!Z170=4,レギュリーグ!D170,IF(レギュリーグ!Z180=4,レギュリーグ!D180,IF(レギュリーグ!Z190=4,レギュリーグ!D190,IF(レギュリーグ!Z200=4,レギュリーグ!D200,IF(レギュリーグ!Z210=4,レギュリーグ!D210,IF(レギュリーグ!Z220=4,レギュリーグ!D220,""))))))</f>
        <v>水戸サンダースＧ</v>
      </c>
      <c r="BK28" s="434"/>
      <c r="BL28" s="143"/>
      <c r="BM28" s="140"/>
      <c r="BN28" s="417" t="str">
        <f>IF(レギュリーグ!Z223=6,レギュリーグ!D223,IF(レギュリーグ!Z233=6,レギュリーグ!D233,IF(レギュリーグ!Z243=6,レギュリーグ!D243,IF(レギュリーグ!Z253=6,レギュリーグ!D253,IF(レギュリーグ!Z263=6,レギュリーグ!D263,IF(レギュリーグ!Z273=6,レギュリーグ!D273,""))))))</f>
        <v>須賀川ゴジラキッズＤＢＣ</v>
      </c>
      <c r="BO28" s="418"/>
      <c r="BP28" s="143"/>
      <c r="BQ28" s="140"/>
      <c r="BR28" s="417" t="str">
        <f>IF(レギュリーグ!Z117=2,レギュリーグ!D117,IF(レギュリーグ!Z127=2,レギュリーグ!D127,IF(レギュリーグ!Z137=2,レギュリーグ!D137,IF(レギュリーグ!Z147=2,レギュリーグ!D147,IF(レギュリーグ!Z157=2,レギュリーグ!D157,IF(レギュリーグ!Z167=2,レギュリーグ!D167,""))))))</f>
        <v>ジェイソンズＤ・Ｂ・Ｔ</v>
      </c>
      <c r="BS28" s="418"/>
      <c r="BT28" s="143"/>
      <c r="BU28" s="140"/>
      <c r="BV28" s="409" t="str">
        <f>IF(レギュリーグ!Z64=6,レギュリーグ!D64,IF(レギュリーグ!Z74=6,レギュリーグ!D74,IF(レギュリーグ!Z84=6,レギュリーグ!D84,IF(レギュリーグ!Z94=6,レギュリーグ!D94,IF(レギュリーグ!Z104=6,レギュリーグ!D104,IF(レギュリーグ!Z114=6,レギュリーグ!D114,""))))))</f>
        <v>鳥川ライジングファルコン</v>
      </c>
      <c r="BW28" s="410"/>
      <c r="BX28" s="143"/>
      <c r="BY28" s="140"/>
      <c r="BZ28" s="417" t="str">
        <f>IF(レギュリーグ!Z223=4,レギュリーグ!D223,IF(レギュリーグ!Z233=4,レギュリーグ!D233,IF(レギュリーグ!Z243=4,レギュリーグ!D243,IF(レギュリーグ!Z253=4,レギュリーグ!D253,IF(レギュリーグ!Z263=4,レギュリーグ!D263,IF(レギュリーグ!Z273=4,レギュリーグ!D273,""))))))</f>
        <v>Ａｏｉトップガン</v>
      </c>
      <c r="CA28" s="418"/>
      <c r="CB28" s="143"/>
      <c r="CC28" s="140"/>
      <c r="CD28" s="417" t="str">
        <f>IF(レギュリーグ!Z170=2,レギュリーグ!D170,IF(レギュリーグ!Z180=2,レギュリーグ!D180,IF(レギュリーグ!Z190=2,レギュリーグ!D190,IF(レギュリーグ!Z200=2,レギュリーグ!D200,IF(レギュリーグ!Z210=2,レギュリーグ!D210,IF(レギュリーグ!Z220=2,レギュリーグ!D220,""))))))</f>
        <v>大衡ファイターズ</v>
      </c>
      <c r="CE28" s="418"/>
      <c r="CF28" s="140"/>
      <c r="CG28" s="141"/>
      <c r="CH28" s="449" t="str">
        <f>IF(レギュリーグ!Z117=4,レギュリーグ!D117,IF(レギュリーグ!Z127=4,レギュリーグ!D127,IF(レギュリーグ!Z137=4,レギュリーグ!D137,IF(レギュリーグ!Z147=4,レギュリーグ!D147,IF(レギュリーグ!Z157=4,レギュリーグ!D157,IF(レギュリーグ!Z167=4,レギュリーグ!D167,""))))))</f>
        <v>ブルースターキング</v>
      </c>
      <c r="CI28" s="424"/>
      <c r="CJ28" s="141"/>
      <c r="CK28" s="141"/>
      <c r="CL28" s="417" t="str">
        <f>IF(レギュリーグ!Z170=6,レギュリーグ!D170,IF(レギュリーグ!Z180=6,レギュリーグ!D180,IF(レギュリーグ!Z190=6,レギュリーグ!D190,IF(レギュリーグ!Z200=6,レギュリーグ!D200,IF(レギュリーグ!Z210=6,レギュリーグ!D210,IF(レギュリーグ!Z220=6,レギュリーグ!D220,""))))))</f>
        <v>ＷＡＮＯドリームズα</v>
      </c>
      <c r="CM28" s="418"/>
      <c r="CN28" s="140"/>
      <c r="CO28" s="141"/>
      <c r="CP28" s="409" t="str">
        <f>IF(レギュリーグ!Z64=2,レギュリーグ!D64,IF(レギュリーグ!Z74=2,レギュリーグ!D74,IF(レギュリーグ!Z84=2,レギュリーグ!D84,IF(レギュリーグ!Z94=2,レギュリーグ!D94,IF(レギュリーグ!Z104=2,レギュリーグ!D104,IF(レギュリーグ!Z114=2,レギュリーグ!D114,""))))))</f>
        <v>Ｐｃｈａｎｓ</v>
      </c>
      <c r="CQ28" s="410"/>
      <c r="CR28" s="101"/>
    </row>
    <row r="29" spans="2:96" ht="13.5" customHeight="1">
      <c r="B29" s="411"/>
      <c r="C29" s="412"/>
      <c r="D29" s="140"/>
      <c r="E29" s="141"/>
      <c r="F29" s="425"/>
      <c r="G29" s="426"/>
      <c r="H29" s="141"/>
      <c r="I29" s="141"/>
      <c r="J29" s="419"/>
      <c r="K29" s="420"/>
      <c r="L29" s="140"/>
      <c r="M29" s="141"/>
      <c r="N29" s="419"/>
      <c r="O29" s="420"/>
      <c r="P29" s="142"/>
      <c r="Q29" s="142"/>
      <c r="R29" s="419"/>
      <c r="S29" s="420"/>
      <c r="T29" s="140"/>
      <c r="U29" s="141"/>
      <c r="V29" s="411"/>
      <c r="W29" s="412"/>
      <c r="X29" s="140"/>
      <c r="Y29" s="141"/>
      <c r="Z29" s="419"/>
      <c r="AA29" s="420"/>
      <c r="AB29" s="143"/>
      <c r="AC29" s="141"/>
      <c r="AD29" s="419"/>
      <c r="AE29" s="420"/>
      <c r="AF29" s="140"/>
      <c r="AG29" s="141"/>
      <c r="AH29" s="411"/>
      <c r="AI29" s="412"/>
      <c r="AJ29" s="140"/>
      <c r="AK29" s="141"/>
      <c r="AL29" s="427"/>
      <c r="AM29" s="426"/>
      <c r="AN29" s="140"/>
      <c r="AO29" s="141"/>
      <c r="AP29" s="419"/>
      <c r="AQ29" s="420"/>
      <c r="AR29" s="140"/>
      <c r="AS29" s="141"/>
      <c r="AT29" s="411"/>
      <c r="AU29" s="412"/>
      <c r="AV29" s="144"/>
      <c r="AW29" s="141"/>
      <c r="AX29" s="419"/>
      <c r="AY29" s="420"/>
      <c r="AZ29" s="141"/>
      <c r="BA29" s="144"/>
      <c r="BB29" s="419"/>
      <c r="BC29" s="420"/>
      <c r="BD29" s="143"/>
      <c r="BE29" s="140"/>
      <c r="BF29" s="411"/>
      <c r="BG29" s="412"/>
      <c r="BH29" s="143"/>
      <c r="BI29" s="140"/>
      <c r="BJ29" s="435"/>
      <c r="BK29" s="436"/>
      <c r="BL29" s="143"/>
      <c r="BM29" s="140"/>
      <c r="BN29" s="419"/>
      <c r="BO29" s="420"/>
      <c r="BP29" s="143"/>
      <c r="BQ29" s="140"/>
      <c r="BR29" s="419"/>
      <c r="BS29" s="420"/>
      <c r="BT29" s="143"/>
      <c r="BU29" s="140"/>
      <c r="BV29" s="411"/>
      <c r="BW29" s="412"/>
      <c r="BX29" s="143"/>
      <c r="BY29" s="140"/>
      <c r="BZ29" s="419"/>
      <c r="CA29" s="420"/>
      <c r="CB29" s="143"/>
      <c r="CC29" s="140"/>
      <c r="CD29" s="419"/>
      <c r="CE29" s="420"/>
      <c r="CF29" s="140"/>
      <c r="CG29" s="141"/>
      <c r="CH29" s="427"/>
      <c r="CI29" s="426"/>
      <c r="CJ29" s="141"/>
      <c r="CK29" s="141"/>
      <c r="CL29" s="419"/>
      <c r="CM29" s="420"/>
      <c r="CN29" s="140"/>
      <c r="CO29" s="141"/>
      <c r="CP29" s="411"/>
      <c r="CQ29" s="412"/>
      <c r="CR29" s="101"/>
    </row>
    <row r="30" spans="2:96" ht="13.5">
      <c r="B30" s="411"/>
      <c r="C30" s="412"/>
      <c r="D30" s="140"/>
      <c r="E30" s="141"/>
      <c r="F30" s="427"/>
      <c r="G30" s="426"/>
      <c r="H30" s="141"/>
      <c r="I30" s="141"/>
      <c r="J30" s="419"/>
      <c r="K30" s="420"/>
      <c r="L30" s="140"/>
      <c r="M30" s="141"/>
      <c r="N30" s="419"/>
      <c r="O30" s="420"/>
      <c r="P30" s="142"/>
      <c r="Q30" s="142"/>
      <c r="R30" s="419"/>
      <c r="S30" s="420"/>
      <c r="T30" s="140"/>
      <c r="U30" s="141"/>
      <c r="V30" s="411"/>
      <c r="W30" s="412"/>
      <c r="X30" s="140"/>
      <c r="Y30" s="141"/>
      <c r="Z30" s="419"/>
      <c r="AA30" s="420"/>
      <c r="AB30" s="143"/>
      <c r="AC30" s="141"/>
      <c r="AD30" s="419"/>
      <c r="AE30" s="420"/>
      <c r="AF30" s="140"/>
      <c r="AG30" s="141"/>
      <c r="AH30" s="411"/>
      <c r="AI30" s="412"/>
      <c r="AJ30" s="140"/>
      <c r="AK30" s="141"/>
      <c r="AL30" s="427"/>
      <c r="AM30" s="426"/>
      <c r="AN30" s="140"/>
      <c r="AO30" s="141"/>
      <c r="AP30" s="419"/>
      <c r="AQ30" s="420"/>
      <c r="AR30" s="140"/>
      <c r="AS30" s="141"/>
      <c r="AT30" s="411"/>
      <c r="AU30" s="412"/>
      <c r="AV30" s="183"/>
      <c r="AW30" s="141"/>
      <c r="AX30" s="419"/>
      <c r="AY30" s="420"/>
      <c r="AZ30" s="141"/>
      <c r="BA30" s="144"/>
      <c r="BB30" s="419"/>
      <c r="BC30" s="420"/>
      <c r="BD30" s="143"/>
      <c r="BE30" s="140"/>
      <c r="BF30" s="411"/>
      <c r="BG30" s="412"/>
      <c r="BH30" s="143"/>
      <c r="BI30" s="140"/>
      <c r="BJ30" s="435"/>
      <c r="BK30" s="436"/>
      <c r="BL30" s="143"/>
      <c r="BM30" s="140"/>
      <c r="BN30" s="419"/>
      <c r="BO30" s="420"/>
      <c r="BP30" s="143"/>
      <c r="BQ30" s="140"/>
      <c r="BR30" s="419"/>
      <c r="BS30" s="420"/>
      <c r="BT30" s="143"/>
      <c r="BU30" s="140"/>
      <c r="BV30" s="411"/>
      <c r="BW30" s="412"/>
      <c r="BX30" s="143"/>
      <c r="BY30" s="140"/>
      <c r="BZ30" s="419"/>
      <c r="CA30" s="420"/>
      <c r="CB30" s="143"/>
      <c r="CC30" s="140"/>
      <c r="CD30" s="419"/>
      <c r="CE30" s="420"/>
      <c r="CF30" s="140"/>
      <c r="CG30" s="141"/>
      <c r="CH30" s="427"/>
      <c r="CI30" s="426"/>
      <c r="CJ30" s="141"/>
      <c r="CK30" s="141"/>
      <c r="CL30" s="419"/>
      <c r="CM30" s="420"/>
      <c r="CN30" s="140"/>
      <c r="CO30" s="141"/>
      <c r="CP30" s="411"/>
      <c r="CQ30" s="412"/>
      <c r="CR30" s="101"/>
    </row>
    <row r="31" spans="2:96" ht="13.5">
      <c r="B31" s="411"/>
      <c r="C31" s="412"/>
      <c r="D31" s="140"/>
      <c r="E31" s="141"/>
      <c r="F31" s="427"/>
      <c r="G31" s="426"/>
      <c r="H31" s="141"/>
      <c r="I31" s="141"/>
      <c r="J31" s="419"/>
      <c r="K31" s="420"/>
      <c r="L31" s="140"/>
      <c r="M31" s="141"/>
      <c r="N31" s="419"/>
      <c r="O31" s="420"/>
      <c r="P31" s="142"/>
      <c r="Q31" s="142"/>
      <c r="R31" s="419"/>
      <c r="S31" s="420"/>
      <c r="T31" s="140"/>
      <c r="U31" s="141"/>
      <c r="V31" s="411"/>
      <c r="W31" s="412"/>
      <c r="X31" s="140"/>
      <c r="Y31" s="141"/>
      <c r="Z31" s="419"/>
      <c r="AA31" s="420"/>
      <c r="AB31" s="143"/>
      <c r="AC31" s="141"/>
      <c r="AD31" s="419"/>
      <c r="AE31" s="420"/>
      <c r="AF31" s="140"/>
      <c r="AG31" s="141"/>
      <c r="AH31" s="411"/>
      <c r="AI31" s="412"/>
      <c r="AJ31" s="140"/>
      <c r="AK31" s="141"/>
      <c r="AL31" s="427"/>
      <c r="AM31" s="426"/>
      <c r="AN31" s="140"/>
      <c r="AO31" s="141"/>
      <c r="AP31" s="419"/>
      <c r="AQ31" s="420"/>
      <c r="AR31" s="140"/>
      <c r="AS31" s="141"/>
      <c r="AT31" s="411"/>
      <c r="AU31" s="412"/>
      <c r="AV31" s="144"/>
      <c r="AW31" s="141"/>
      <c r="AX31" s="419"/>
      <c r="AY31" s="420"/>
      <c r="AZ31" s="141"/>
      <c r="BA31" s="144"/>
      <c r="BB31" s="419"/>
      <c r="BC31" s="420"/>
      <c r="BD31" s="143"/>
      <c r="BE31" s="140"/>
      <c r="BF31" s="411"/>
      <c r="BG31" s="412"/>
      <c r="BH31" s="143"/>
      <c r="BI31" s="140"/>
      <c r="BJ31" s="435"/>
      <c r="BK31" s="436"/>
      <c r="BL31" s="143"/>
      <c r="BM31" s="140"/>
      <c r="BN31" s="419"/>
      <c r="BO31" s="420"/>
      <c r="BP31" s="143"/>
      <c r="BQ31" s="140"/>
      <c r="BR31" s="419"/>
      <c r="BS31" s="420"/>
      <c r="BT31" s="143"/>
      <c r="BU31" s="140"/>
      <c r="BV31" s="411"/>
      <c r="BW31" s="412"/>
      <c r="BX31" s="143"/>
      <c r="BY31" s="140"/>
      <c r="BZ31" s="419"/>
      <c r="CA31" s="420"/>
      <c r="CB31" s="143"/>
      <c r="CC31" s="140"/>
      <c r="CD31" s="419"/>
      <c r="CE31" s="420"/>
      <c r="CF31" s="140"/>
      <c r="CG31" s="141"/>
      <c r="CH31" s="427"/>
      <c r="CI31" s="426"/>
      <c r="CJ31" s="141"/>
      <c r="CK31" s="141"/>
      <c r="CL31" s="419"/>
      <c r="CM31" s="420"/>
      <c r="CN31" s="140"/>
      <c r="CO31" s="141"/>
      <c r="CP31" s="411"/>
      <c r="CQ31" s="412"/>
      <c r="CR31" s="101"/>
    </row>
    <row r="32" spans="2:96" ht="13.5">
      <c r="B32" s="411"/>
      <c r="C32" s="412"/>
      <c r="D32" s="140"/>
      <c r="E32" s="141"/>
      <c r="F32" s="427"/>
      <c r="G32" s="426"/>
      <c r="H32" s="141"/>
      <c r="I32" s="141"/>
      <c r="J32" s="419"/>
      <c r="K32" s="420"/>
      <c r="L32" s="140"/>
      <c r="M32" s="141"/>
      <c r="N32" s="419"/>
      <c r="O32" s="420"/>
      <c r="P32" s="142"/>
      <c r="Q32" s="142"/>
      <c r="R32" s="419"/>
      <c r="S32" s="420"/>
      <c r="T32" s="140"/>
      <c r="U32" s="141"/>
      <c r="V32" s="411"/>
      <c r="W32" s="412"/>
      <c r="X32" s="140"/>
      <c r="Y32" s="141"/>
      <c r="Z32" s="419"/>
      <c r="AA32" s="420"/>
      <c r="AB32" s="143"/>
      <c r="AC32" s="141"/>
      <c r="AD32" s="419"/>
      <c r="AE32" s="420"/>
      <c r="AF32" s="140"/>
      <c r="AG32" s="141"/>
      <c r="AH32" s="411"/>
      <c r="AI32" s="412"/>
      <c r="AJ32" s="140"/>
      <c r="AK32" s="141"/>
      <c r="AL32" s="427"/>
      <c r="AM32" s="426"/>
      <c r="AN32" s="140"/>
      <c r="AO32" s="141"/>
      <c r="AP32" s="419"/>
      <c r="AQ32" s="420"/>
      <c r="AR32" s="140"/>
      <c r="AS32" s="141"/>
      <c r="AT32" s="411"/>
      <c r="AU32" s="412"/>
      <c r="AV32" s="144"/>
      <c r="AW32" s="141"/>
      <c r="AX32" s="419"/>
      <c r="AY32" s="420"/>
      <c r="AZ32" s="141"/>
      <c r="BA32" s="144"/>
      <c r="BB32" s="419"/>
      <c r="BC32" s="420"/>
      <c r="BD32" s="143"/>
      <c r="BE32" s="140"/>
      <c r="BF32" s="411"/>
      <c r="BG32" s="412"/>
      <c r="BH32" s="143"/>
      <c r="BI32" s="140"/>
      <c r="BJ32" s="435"/>
      <c r="BK32" s="436"/>
      <c r="BL32" s="143"/>
      <c r="BM32" s="140"/>
      <c r="BN32" s="419"/>
      <c r="BO32" s="420"/>
      <c r="BP32" s="143"/>
      <c r="BQ32" s="140"/>
      <c r="BR32" s="419"/>
      <c r="BS32" s="420"/>
      <c r="BT32" s="143"/>
      <c r="BU32" s="140"/>
      <c r="BV32" s="411"/>
      <c r="BW32" s="412"/>
      <c r="BX32" s="143"/>
      <c r="BY32" s="140"/>
      <c r="BZ32" s="419"/>
      <c r="CA32" s="420"/>
      <c r="CB32" s="143"/>
      <c r="CC32" s="140"/>
      <c r="CD32" s="419"/>
      <c r="CE32" s="420"/>
      <c r="CF32" s="140"/>
      <c r="CG32" s="141"/>
      <c r="CH32" s="427"/>
      <c r="CI32" s="426"/>
      <c r="CJ32" s="141"/>
      <c r="CK32" s="141"/>
      <c r="CL32" s="419"/>
      <c r="CM32" s="420"/>
      <c r="CN32" s="140"/>
      <c r="CO32" s="141"/>
      <c r="CP32" s="411"/>
      <c r="CQ32" s="412"/>
      <c r="CR32" s="101"/>
    </row>
    <row r="33" spans="2:96" ht="13.5">
      <c r="B33" s="411"/>
      <c r="C33" s="412"/>
      <c r="D33" s="140"/>
      <c r="E33" s="141"/>
      <c r="F33" s="427"/>
      <c r="G33" s="426"/>
      <c r="H33" s="141"/>
      <c r="I33" s="141"/>
      <c r="J33" s="419"/>
      <c r="K33" s="420"/>
      <c r="L33" s="140"/>
      <c r="M33" s="141"/>
      <c r="N33" s="419"/>
      <c r="O33" s="420"/>
      <c r="P33" s="142"/>
      <c r="Q33" s="142"/>
      <c r="R33" s="419"/>
      <c r="S33" s="420"/>
      <c r="T33" s="140"/>
      <c r="U33" s="141"/>
      <c r="V33" s="411"/>
      <c r="W33" s="412"/>
      <c r="X33" s="140"/>
      <c r="Y33" s="141"/>
      <c r="Z33" s="419"/>
      <c r="AA33" s="420"/>
      <c r="AB33" s="143"/>
      <c r="AC33" s="141"/>
      <c r="AD33" s="419"/>
      <c r="AE33" s="420"/>
      <c r="AF33" s="140"/>
      <c r="AG33" s="141"/>
      <c r="AH33" s="411"/>
      <c r="AI33" s="412"/>
      <c r="AJ33" s="140"/>
      <c r="AK33" s="141"/>
      <c r="AL33" s="427"/>
      <c r="AM33" s="426"/>
      <c r="AN33" s="140"/>
      <c r="AO33" s="141"/>
      <c r="AP33" s="419"/>
      <c r="AQ33" s="420"/>
      <c r="AR33" s="140"/>
      <c r="AS33" s="141"/>
      <c r="AT33" s="411"/>
      <c r="AU33" s="412"/>
      <c r="AV33" s="144"/>
      <c r="AW33" s="141"/>
      <c r="AX33" s="419"/>
      <c r="AY33" s="420"/>
      <c r="AZ33" s="141"/>
      <c r="BA33" s="144"/>
      <c r="BB33" s="419"/>
      <c r="BC33" s="420"/>
      <c r="BD33" s="143"/>
      <c r="BE33" s="140"/>
      <c r="BF33" s="411"/>
      <c r="BG33" s="412"/>
      <c r="BH33" s="143"/>
      <c r="BI33" s="140"/>
      <c r="BJ33" s="435"/>
      <c r="BK33" s="436"/>
      <c r="BL33" s="143"/>
      <c r="BM33" s="140"/>
      <c r="BN33" s="419"/>
      <c r="BO33" s="420"/>
      <c r="BP33" s="143"/>
      <c r="BQ33" s="140"/>
      <c r="BR33" s="419"/>
      <c r="BS33" s="420"/>
      <c r="BT33" s="143"/>
      <c r="BU33" s="140"/>
      <c r="BV33" s="411"/>
      <c r="BW33" s="412"/>
      <c r="BX33" s="143"/>
      <c r="BY33" s="140"/>
      <c r="BZ33" s="419"/>
      <c r="CA33" s="420"/>
      <c r="CB33" s="143"/>
      <c r="CC33" s="140"/>
      <c r="CD33" s="419"/>
      <c r="CE33" s="420"/>
      <c r="CF33" s="140"/>
      <c r="CG33" s="141"/>
      <c r="CH33" s="427"/>
      <c r="CI33" s="426"/>
      <c r="CJ33" s="141"/>
      <c r="CK33" s="141"/>
      <c r="CL33" s="419"/>
      <c r="CM33" s="420"/>
      <c r="CN33" s="140"/>
      <c r="CO33" s="141"/>
      <c r="CP33" s="411"/>
      <c r="CQ33" s="412"/>
      <c r="CR33" s="101"/>
    </row>
    <row r="34" spans="2:96" ht="13.5">
      <c r="B34" s="411"/>
      <c r="C34" s="412"/>
      <c r="D34" s="140"/>
      <c r="E34" s="141"/>
      <c r="F34" s="427"/>
      <c r="G34" s="426"/>
      <c r="H34" s="141"/>
      <c r="I34" s="141"/>
      <c r="J34" s="419"/>
      <c r="K34" s="420"/>
      <c r="L34" s="140"/>
      <c r="M34" s="141"/>
      <c r="N34" s="419"/>
      <c r="O34" s="420"/>
      <c r="P34" s="142"/>
      <c r="Q34" s="142"/>
      <c r="R34" s="419"/>
      <c r="S34" s="420"/>
      <c r="T34" s="140"/>
      <c r="U34" s="141"/>
      <c r="V34" s="411"/>
      <c r="W34" s="412"/>
      <c r="X34" s="140"/>
      <c r="Y34" s="141"/>
      <c r="Z34" s="419"/>
      <c r="AA34" s="420"/>
      <c r="AB34" s="143"/>
      <c r="AC34" s="141"/>
      <c r="AD34" s="419"/>
      <c r="AE34" s="420"/>
      <c r="AF34" s="140"/>
      <c r="AG34" s="141"/>
      <c r="AH34" s="411"/>
      <c r="AI34" s="412"/>
      <c r="AJ34" s="140"/>
      <c r="AK34" s="141"/>
      <c r="AL34" s="427"/>
      <c r="AM34" s="426"/>
      <c r="AN34" s="140"/>
      <c r="AO34" s="141"/>
      <c r="AP34" s="419"/>
      <c r="AQ34" s="420"/>
      <c r="AR34" s="140"/>
      <c r="AS34" s="141"/>
      <c r="AT34" s="411"/>
      <c r="AU34" s="412"/>
      <c r="AV34" s="144"/>
      <c r="AW34" s="141"/>
      <c r="AX34" s="419"/>
      <c r="AY34" s="420"/>
      <c r="AZ34" s="141"/>
      <c r="BA34" s="144"/>
      <c r="BB34" s="419"/>
      <c r="BC34" s="420"/>
      <c r="BD34" s="143"/>
      <c r="BE34" s="140"/>
      <c r="BF34" s="411"/>
      <c r="BG34" s="412"/>
      <c r="BH34" s="143"/>
      <c r="BI34" s="140"/>
      <c r="BJ34" s="435"/>
      <c r="BK34" s="436"/>
      <c r="BL34" s="143"/>
      <c r="BM34" s="140"/>
      <c r="BN34" s="419"/>
      <c r="BO34" s="420"/>
      <c r="BP34" s="143"/>
      <c r="BQ34" s="140"/>
      <c r="BR34" s="419"/>
      <c r="BS34" s="420"/>
      <c r="BT34" s="143"/>
      <c r="BU34" s="140"/>
      <c r="BV34" s="411"/>
      <c r="BW34" s="412"/>
      <c r="BX34" s="143"/>
      <c r="BY34" s="140"/>
      <c r="BZ34" s="419"/>
      <c r="CA34" s="420"/>
      <c r="CB34" s="143"/>
      <c r="CC34" s="140"/>
      <c r="CD34" s="419"/>
      <c r="CE34" s="420"/>
      <c r="CF34" s="140"/>
      <c r="CG34" s="141"/>
      <c r="CH34" s="427"/>
      <c r="CI34" s="426"/>
      <c r="CJ34" s="141"/>
      <c r="CK34" s="141"/>
      <c r="CL34" s="419"/>
      <c r="CM34" s="420"/>
      <c r="CN34" s="140"/>
      <c r="CO34" s="141"/>
      <c r="CP34" s="411"/>
      <c r="CQ34" s="412"/>
      <c r="CR34" s="101"/>
    </row>
    <row r="35" spans="2:96" ht="13.5">
      <c r="B35" s="411"/>
      <c r="C35" s="412"/>
      <c r="D35" s="140"/>
      <c r="E35" s="141"/>
      <c r="F35" s="427"/>
      <c r="G35" s="426"/>
      <c r="H35" s="141"/>
      <c r="I35" s="141"/>
      <c r="J35" s="419"/>
      <c r="K35" s="420"/>
      <c r="L35" s="140"/>
      <c r="M35" s="141"/>
      <c r="N35" s="419"/>
      <c r="O35" s="420"/>
      <c r="P35" s="142"/>
      <c r="Q35" s="142"/>
      <c r="R35" s="419"/>
      <c r="S35" s="420"/>
      <c r="T35" s="140"/>
      <c r="U35" s="141"/>
      <c r="V35" s="411"/>
      <c r="W35" s="412"/>
      <c r="X35" s="140"/>
      <c r="Y35" s="141"/>
      <c r="Z35" s="419"/>
      <c r="AA35" s="420"/>
      <c r="AB35" s="143"/>
      <c r="AC35" s="141"/>
      <c r="AD35" s="419"/>
      <c r="AE35" s="420"/>
      <c r="AF35" s="140"/>
      <c r="AG35" s="141"/>
      <c r="AH35" s="411"/>
      <c r="AI35" s="412"/>
      <c r="AJ35" s="140"/>
      <c r="AK35" s="141"/>
      <c r="AL35" s="427"/>
      <c r="AM35" s="426"/>
      <c r="AN35" s="140"/>
      <c r="AO35" s="141"/>
      <c r="AP35" s="419"/>
      <c r="AQ35" s="420"/>
      <c r="AR35" s="140"/>
      <c r="AS35" s="141"/>
      <c r="AT35" s="411"/>
      <c r="AU35" s="412"/>
      <c r="AV35" s="144"/>
      <c r="AW35" s="141"/>
      <c r="AX35" s="419"/>
      <c r="AY35" s="420"/>
      <c r="AZ35" s="141"/>
      <c r="BA35" s="144"/>
      <c r="BB35" s="419"/>
      <c r="BC35" s="420"/>
      <c r="BD35" s="143"/>
      <c r="BE35" s="140"/>
      <c r="BF35" s="411"/>
      <c r="BG35" s="412"/>
      <c r="BH35" s="143"/>
      <c r="BI35" s="140"/>
      <c r="BJ35" s="435"/>
      <c r="BK35" s="436"/>
      <c r="BL35" s="143"/>
      <c r="BM35" s="140"/>
      <c r="BN35" s="419"/>
      <c r="BO35" s="420"/>
      <c r="BP35" s="143"/>
      <c r="BQ35" s="140"/>
      <c r="BR35" s="419"/>
      <c r="BS35" s="420"/>
      <c r="BT35" s="143"/>
      <c r="BU35" s="140"/>
      <c r="BV35" s="411"/>
      <c r="BW35" s="412"/>
      <c r="BX35" s="143"/>
      <c r="BY35" s="140"/>
      <c r="BZ35" s="419"/>
      <c r="CA35" s="420"/>
      <c r="CB35" s="143"/>
      <c r="CC35" s="140"/>
      <c r="CD35" s="419"/>
      <c r="CE35" s="420"/>
      <c r="CF35" s="140"/>
      <c r="CG35" s="141"/>
      <c r="CH35" s="427"/>
      <c r="CI35" s="426"/>
      <c r="CJ35" s="141"/>
      <c r="CK35" s="141"/>
      <c r="CL35" s="419"/>
      <c r="CM35" s="420"/>
      <c r="CN35" s="140"/>
      <c r="CO35" s="141"/>
      <c r="CP35" s="411"/>
      <c r="CQ35" s="412"/>
      <c r="CR35" s="101"/>
    </row>
    <row r="36" spans="2:96" ht="13.5">
      <c r="B36" s="411"/>
      <c r="C36" s="412"/>
      <c r="D36" s="140"/>
      <c r="E36" s="141"/>
      <c r="F36" s="427"/>
      <c r="G36" s="426"/>
      <c r="H36" s="141"/>
      <c r="I36" s="141"/>
      <c r="J36" s="419"/>
      <c r="K36" s="420"/>
      <c r="L36" s="140"/>
      <c r="M36" s="141"/>
      <c r="N36" s="419"/>
      <c r="O36" s="420"/>
      <c r="P36" s="142"/>
      <c r="Q36" s="142"/>
      <c r="R36" s="419"/>
      <c r="S36" s="420"/>
      <c r="T36" s="140"/>
      <c r="U36" s="141"/>
      <c r="V36" s="411"/>
      <c r="W36" s="412"/>
      <c r="X36" s="140"/>
      <c r="Y36" s="141"/>
      <c r="Z36" s="419"/>
      <c r="AA36" s="420"/>
      <c r="AB36" s="143"/>
      <c r="AC36" s="141"/>
      <c r="AD36" s="419"/>
      <c r="AE36" s="420"/>
      <c r="AF36" s="140"/>
      <c r="AG36" s="141"/>
      <c r="AH36" s="411"/>
      <c r="AI36" s="412"/>
      <c r="AJ36" s="140"/>
      <c r="AK36" s="141"/>
      <c r="AL36" s="427"/>
      <c r="AM36" s="426"/>
      <c r="AN36" s="140"/>
      <c r="AO36" s="141"/>
      <c r="AP36" s="419"/>
      <c r="AQ36" s="420"/>
      <c r="AR36" s="140"/>
      <c r="AS36" s="141"/>
      <c r="AT36" s="411"/>
      <c r="AU36" s="412"/>
      <c r="AV36" s="144"/>
      <c r="AW36" s="141"/>
      <c r="AX36" s="419"/>
      <c r="AY36" s="420"/>
      <c r="AZ36" s="141"/>
      <c r="BA36" s="144"/>
      <c r="BB36" s="419"/>
      <c r="BC36" s="420"/>
      <c r="BD36" s="143"/>
      <c r="BE36" s="140"/>
      <c r="BF36" s="411"/>
      <c r="BG36" s="412"/>
      <c r="BH36" s="143"/>
      <c r="BI36" s="140"/>
      <c r="BJ36" s="435"/>
      <c r="BK36" s="436"/>
      <c r="BL36" s="143"/>
      <c r="BM36" s="140"/>
      <c r="BN36" s="419"/>
      <c r="BO36" s="420"/>
      <c r="BP36" s="143"/>
      <c r="BQ36" s="140"/>
      <c r="BR36" s="419"/>
      <c r="BS36" s="420"/>
      <c r="BT36" s="143"/>
      <c r="BU36" s="140"/>
      <c r="BV36" s="411"/>
      <c r="BW36" s="412"/>
      <c r="BX36" s="143"/>
      <c r="BY36" s="140"/>
      <c r="BZ36" s="419"/>
      <c r="CA36" s="420"/>
      <c r="CB36" s="143"/>
      <c r="CC36" s="140"/>
      <c r="CD36" s="419"/>
      <c r="CE36" s="420"/>
      <c r="CF36" s="140"/>
      <c r="CG36" s="141"/>
      <c r="CH36" s="427"/>
      <c r="CI36" s="426"/>
      <c r="CJ36" s="141"/>
      <c r="CK36" s="141"/>
      <c r="CL36" s="419"/>
      <c r="CM36" s="420"/>
      <c r="CN36" s="140"/>
      <c r="CO36" s="141"/>
      <c r="CP36" s="411"/>
      <c r="CQ36" s="412"/>
      <c r="CR36" s="101"/>
    </row>
    <row r="37" spans="2:96" ht="13.5">
      <c r="B37" s="413"/>
      <c r="C37" s="414"/>
      <c r="D37" s="140"/>
      <c r="E37" s="141"/>
      <c r="F37" s="428"/>
      <c r="G37" s="429"/>
      <c r="H37" s="141"/>
      <c r="I37" s="141"/>
      <c r="J37" s="421"/>
      <c r="K37" s="422"/>
      <c r="L37" s="140"/>
      <c r="M37" s="141"/>
      <c r="N37" s="421"/>
      <c r="O37" s="422"/>
      <c r="P37" s="142"/>
      <c r="Q37" s="142"/>
      <c r="R37" s="421"/>
      <c r="S37" s="422"/>
      <c r="T37" s="140"/>
      <c r="U37" s="141"/>
      <c r="V37" s="413"/>
      <c r="W37" s="414"/>
      <c r="X37" s="140"/>
      <c r="Y37" s="141"/>
      <c r="Z37" s="421"/>
      <c r="AA37" s="422"/>
      <c r="AB37" s="143"/>
      <c r="AC37" s="141"/>
      <c r="AD37" s="421"/>
      <c r="AE37" s="422"/>
      <c r="AF37" s="140"/>
      <c r="AG37" s="141"/>
      <c r="AH37" s="413"/>
      <c r="AI37" s="414"/>
      <c r="AJ37" s="140"/>
      <c r="AK37" s="141"/>
      <c r="AL37" s="428"/>
      <c r="AM37" s="429"/>
      <c r="AN37" s="140"/>
      <c r="AO37" s="141"/>
      <c r="AP37" s="421"/>
      <c r="AQ37" s="422"/>
      <c r="AR37" s="140"/>
      <c r="AS37" s="141"/>
      <c r="AT37" s="413"/>
      <c r="AU37" s="414"/>
      <c r="AV37" s="144"/>
      <c r="AW37" s="141"/>
      <c r="AX37" s="421"/>
      <c r="AY37" s="422"/>
      <c r="AZ37" s="141"/>
      <c r="BA37" s="144"/>
      <c r="BB37" s="421"/>
      <c r="BC37" s="422"/>
      <c r="BD37" s="143"/>
      <c r="BE37" s="140"/>
      <c r="BF37" s="413"/>
      <c r="BG37" s="414"/>
      <c r="BH37" s="143"/>
      <c r="BI37" s="140"/>
      <c r="BJ37" s="437"/>
      <c r="BK37" s="438"/>
      <c r="BL37" s="143"/>
      <c r="BM37" s="140"/>
      <c r="BN37" s="421"/>
      <c r="BO37" s="422"/>
      <c r="BP37" s="143"/>
      <c r="BQ37" s="140"/>
      <c r="BR37" s="421"/>
      <c r="BS37" s="422"/>
      <c r="BT37" s="143"/>
      <c r="BU37" s="140"/>
      <c r="BV37" s="413"/>
      <c r="BW37" s="414"/>
      <c r="BX37" s="143"/>
      <c r="BY37" s="140"/>
      <c r="BZ37" s="421"/>
      <c r="CA37" s="422"/>
      <c r="CB37" s="143"/>
      <c r="CC37" s="140"/>
      <c r="CD37" s="421"/>
      <c r="CE37" s="422"/>
      <c r="CF37" s="140"/>
      <c r="CG37" s="141"/>
      <c r="CH37" s="428"/>
      <c r="CI37" s="429"/>
      <c r="CJ37" s="141"/>
      <c r="CK37" s="141"/>
      <c r="CL37" s="421"/>
      <c r="CM37" s="422"/>
      <c r="CN37" s="140"/>
      <c r="CO37" s="141"/>
      <c r="CP37" s="413"/>
      <c r="CQ37" s="414"/>
      <c r="CR37" s="101"/>
    </row>
    <row r="38" spans="1:96" s="145" customFormat="1" ht="13.5">
      <c r="A38" s="400" t="s">
        <v>210</v>
      </c>
      <c r="B38" s="400"/>
      <c r="C38" s="400"/>
      <c r="D38" s="400"/>
      <c r="E38" s="400" t="s">
        <v>211</v>
      </c>
      <c r="F38" s="400"/>
      <c r="G38" s="400"/>
      <c r="H38" s="400"/>
      <c r="I38" s="400" t="s">
        <v>212</v>
      </c>
      <c r="J38" s="400"/>
      <c r="K38" s="400"/>
      <c r="L38" s="400"/>
      <c r="M38" s="400" t="s">
        <v>213</v>
      </c>
      <c r="N38" s="400"/>
      <c r="O38" s="400"/>
      <c r="P38" s="400"/>
      <c r="Q38" s="400" t="s">
        <v>214</v>
      </c>
      <c r="R38" s="400"/>
      <c r="S38" s="400"/>
      <c r="T38" s="400"/>
      <c r="U38" s="400" t="s">
        <v>205</v>
      </c>
      <c r="V38" s="400"/>
      <c r="W38" s="400"/>
      <c r="X38" s="400"/>
      <c r="Y38" s="400" t="s">
        <v>215</v>
      </c>
      <c r="Z38" s="400"/>
      <c r="AA38" s="400"/>
      <c r="AB38" s="400"/>
      <c r="AC38" s="400" t="s">
        <v>216</v>
      </c>
      <c r="AD38" s="400"/>
      <c r="AE38" s="400"/>
      <c r="AF38" s="400"/>
      <c r="AG38" s="400" t="s">
        <v>217</v>
      </c>
      <c r="AH38" s="400"/>
      <c r="AI38" s="400"/>
      <c r="AJ38" s="400"/>
      <c r="AK38" s="400" t="s">
        <v>218</v>
      </c>
      <c r="AL38" s="400"/>
      <c r="AM38" s="400"/>
      <c r="AN38" s="400"/>
      <c r="AO38" s="400" t="s">
        <v>219</v>
      </c>
      <c r="AP38" s="400"/>
      <c r="AQ38" s="400"/>
      <c r="AR38" s="400"/>
      <c r="AS38" s="400" t="s">
        <v>220</v>
      </c>
      <c r="AT38" s="400"/>
      <c r="AU38" s="400"/>
      <c r="AV38" s="400"/>
      <c r="AW38" s="400" t="s">
        <v>221</v>
      </c>
      <c r="AX38" s="400"/>
      <c r="AY38" s="400"/>
      <c r="AZ38" s="400"/>
      <c r="BA38" s="400" t="s">
        <v>222</v>
      </c>
      <c r="BB38" s="400"/>
      <c r="BC38" s="400"/>
      <c r="BD38" s="400"/>
      <c r="BE38" s="400" t="s">
        <v>223</v>
      </c>
      <c r="BF38" s="400"/>
      <c r="BG38" s="400"/>
      <c r="BH38" s="400"/>
      <c r="BI38" s="400" t="s">
        <v>224</v>
      </c>
      <c r="BJ38" s="400"/>
      <c r="BK38" s="400"/>
      <c r="BL38" s="400"/>
      <c r="BM38" s="400" t="s">
        <v>225</v>
      </c>
      <c r="BN38" s="400"/>
      <c r="BO38" s="400"/>
      <c r="BP38" s="400"/>
      <c r="BQ38" s="400" t="s">
        <v>226</v>
      </c>
      <c r="BR38" s="400"/>
      <c r="BS38" s="400"/>
      <c r="BT38" s="400"/>
      <c r="BU38" s="400" t="s">
        <v>227</v>
      </c>
      <c r="BV38" s="400"/>
      <c r="BW38" s="400"/>
      <c r="BX38" s="400"/>
      <c r="BY38" s="400" t="s">
        <v>228</v>
      </c>
      <c r="BZ38" s="400"/>
      <c r="CA38" s="400"/>
      <c r="CB38" s="400"/>
      <c r="CC38" s="400" t="s">
        <v>229</v>
      </c>
      <c r="CD38" s="400"/>
      <c r="CE38" s="400"/>
      <c r="CF38" s="400"/>
      <c r="CG38" s="400" t="s">
        <v>230</v>
      </c>
      <c r="CH38" s="400"/>
      <c r="CI38" s="400"/>
      <c r="CJ38" s="400"/>
      <c r="CK38" s="400" t="s">
        <v>231</v>
      </c>
      <c r="CL38" s="400"/>
      <c r="CM38" s="400"/>
      <c r="CN38" s="400"/>
      <c r="CO38" s="400" t="s">
        <v>232</v>
      </c>
      <c r="CP38" s="400"/>
      <c r="CQ38" s="400"/>
      <c r="CR38" s="400"/>
    </row>
    <row r="39" spans="3:93" ht="11.25" customHeight="1">
      <c r="C39" s="146"/>
      <c r="D39" s="146"/>
      <c r="E39" s="146"/>
      <c r="F39" s="147"/>
      <c r="G39" s="147"/>
      <c r="H39" s="147"/>
      <c r="I39" s="406" t="s">
        <v>131</v>
      </c>
      <c r="J39" s="407"/>
      <c r="K39" s="407"/>
      <c r="L39" s="407"/>
      <c r="M39" s="407"/>
      <c r="N39" s="407"/>
      <c r="O39" s="407"/>
      <c r="P39" s="408"/>
      <c r="Q39" s="148"/>
      <c r="R39" s="83"/>
      <c r="S39" s="83"/>
      <c r="T39" s="149"/>
      <c r="U39" s="149"/>
      <c r="V39" s="149"/>
      <c r="W39" s="149"/>
      <c r="X39" s="149"/>
      <c r="Y39" s="149"/>
      <c r="Z39" s="149"/>
      <c r="AA39" s="149"/>
      <c r="AB39" s="83"/>
      <c r="AC39" s="83"/>
      <c r="AD39" s="150"/>
      <c r="AE39" s="148"/>
      <c r="AF39" s="148"/>
      <c r="AG39" s="406" t="s">
        <v>133</v>
      </c>
      <c r="AH39" s="407"/>
      <c r="AI39" s="407"/>
      <c r="AJ39" s="407"/>
      <c r="AK39" s="407"/>
      <c r="AL39" s="407"/>
      <c r="AM39" s="407"/>
      <c r="AN39" s="408"/>
      <c r="AO39" s="83"/>
      <c r="AP39" s="151"/>
      <c r="AQ39" s="151"/>
      <c r="AR39" s="83"/>
      <c r="AS39" s="83"/>
      <c r="AT39" s="151"/>
      <c r="AU39" s="151"/>
      <c r="AV39" s="152"/>
      <c r="AW39" s="152"/>
      <c r="AX39" s="152"/>
      <c r="AY39" s="83"/>
      <c r="AZ39" s="83"/>
      <c r="BA39" s="151"/>
      <c r="BB39" s="151"/>
      <c r="BC39" s="83"/>
      <c r="BD39" s="83"/>
      <c r="BE39" s="406" t="s">
        <v>134</v>
      </c>
      <c r="BF39" s="407"/>
      <c r="BG39" s="407"/>
      <c r="BH39" s="407"/>
      <c r="BI39" s="407"/>
      <c r="BJ39" s="407"/>
      <c r="BK39" s="407"/>
      <c r="BL39" s="408"/>
      <c r="BM39" s="152"/>
      <c r="BN39" s="152"/>
      <c r="BO39" s="83"/>
      <c r="BP39" s="83"/>
      <c r="BQ39" s="151"/>
      <c r="BR39" s="151"/>
      <c r="BS39" s="83"/>
      <c r="BT39" s="83"/>
      <c r="BU39" s="83"/>
      <c r="BV39" s="83"/>
      <c r="BW39" s="151"/>
      <c r="BX39" s="151"/>
      <c r="BY39" s="83"/>
      <c r="BZ39" s="83"/>
      <c r="CA39" s="83"/>
      <c r="CB39" s="83"/>
      <c r="CC39" s="406" t="s">
        <v>132</v>
      </c>
      <c r="CD39" s="407"/>
      <c r="CE39" s="407"/>
      <c r="CF39" s="407"/>
      <c r="CG39" s="407"/>
      <c r="CH39" s="407"/>
      <c r="CI39" s="407"/>
      <c r="CJ39" s="408"/>
      <c r="CK39" s="146"/>
      <c r="CL39" s="146"/>
      <c r="CM39" s="146"/>
      <c r="CN39" s="146"/>
      <c r="CO39" s="146"/>
    </row>
    <row r="40" spans="3:93" ht="11.25" customHeight="1">
      <c r="C40" s="146"/>
      <c r="D40" s="146"/>
      <c r="E40" s="146"/>
      <c r="F40" s="147"/>
      <c r="G40" s="392">
        <f>IF('日程'!L75,'日程'!L75,"")</f>
        <v>5</v>
      </c>
      <c r="H40" s="392"/>
      <c r="I40" s="79"/>
      <c r="J40" s="79"/>
      <c r="K40" s="84"/>
      <c r="L40" s="84"/>
      <c r="M40" s="84"/>
      <c r="N40" s="84"/>
      <c r="O40" s="79"/>
      <c r="P40" s="79"/>
      <c r="Q40" s="392">
        <f>IF('日程'!R75,'日程'!R75,"")</f>
        <v>8</v>
      </c>
      <c r="R40" s="392"/>
      <c r="S40" s="84"/>
      <c r="T40" s="105"/>
      <c r="U40" s="105"/>
      <c r="V40" s="105"/>
      <c r="W40" s="105"/>
      <c r="X40" s="105"/>
      <c r="Y40" s="105"/>
      <c r="Z40" s="105"/>
      <c r="AA40" s="105"/>
      <c r="AB40" s="84"/>
      <c r="AC40" s="84"/>
      <c r="AD40" s="153"/>
      <c r="AE40" s="392">
        <f>IF('日程'!L77,'日程'!L77,"")</f>
        <v>5</v>
      </c>
      <c r="AF40" s="392"/>
      <c r="AG40" s="79"/>
      <c r="AH40" s="79"/>
      <c r="AI40" s="84"/>
      <c r="AJ40" s="84"/>
      <c r="AK40" s="84"/>
      <c r="AL40" s="84"/>
      <c r="AM40" s="79"/>
      <c r="AN40" s="79"/>
      <c r="AO40" s="382">
        <f>IF('日程'!R77,'日程'!R77,"")</f>
        <v>8</v>
      </c>
      <c r="AP40" s="382"/>
      <c r="AQ40" s="79"/>
      <c r="AR40" s="84"/>
      <c r="AS40" s="84"/>
      <c r="AT40" s="79"/>
      <c r="AU40" s="79"/>
      <c r="AV40" s="104"/>
      <c r="AW40" s="104"/>
      <c r="AX40" s="104"/>
      <c r="AY40" s="84"/>
      <c r="AZ40" s="84"/>
      <c r="BA40" s="79"/>
      <c r="BB40" s="79"/>
      <c r="BC40" s="382">
        <f>IF('日程'!L78,'日程'!L78,"")</f>
        <v>7</v>
      </c>
      <c r="BD40" s="382"/>
      <c r="BE40" s="79"/>
      <c r="BF40" s="79"/>
      <c r="BG40" s="84"/>
      <c r="BH40" s="84"/>
      <c r="BI40" s="84"/>
      <c r="BJ40" s="84"/>
      <c r="BK40" s="79"/>
      <c r="BL40" s="79"/>
      <c r="BM40" s="382">
        <f>IF('日程'!R78,'日程'!R78,"")</f>
        <v>9</v>
      </c>
      <c r="BN40" s="382"/>
      <c r="BO40" s="84"/>
      <c r="BP40" s="84"/>
      <c r="BQ40" s="79"/>
      <c r="BR40" s="79"/>
      <c r="BS40" s="84"/>
      <c r="BT40" s="84"/>
      <c r="BU40" s="84"/>
      <c r="BV40" s="84"/>
      <c r="BW40" s="79"/>
      <c r="BX40" s="79"/>
      <c r="BY40" s="84"/>
      <c r="BZ40" s="84"/>
      <c r="CA40" s="382">
        <f>IF('日程'!L76,'日程'!L76,"")</f>
        <v>12</v>
      </c>
      <c r="CB40" s="382"/>
      <c r="CC40" s="79"/>
      <c r="CD40" s="79"/>
      <c r="CE40" s="84"/>
      <c r="CF40" s="84"/>
      <c r="CG40" s="84"/>
      <c r="CH40" s="84"/>
      <c r="CI40" s="79"/>
      <c r="CJ40" s="79"/>
      <c r="CK40" s="392">
        <f>IF('日程'!R76,'日程'!R76,"")</f>
      </c>
      <c r="CL40" s="392"/>
      <c r="CM40" s="146"/>
      <c r="CN40" s="146"/>
      <c r="CO40" s="146"/>
    </row>
    <row r="41" spans="3:93" ht="11.25" customHeight="1">
      <c r="C41" s="146"/>
      <c r="D41" s="146"/>
      <c r="E41" s="146"/>
      <c r="F41" s="147"/>
      <c r="G41" s="147"/>
      <c r="H41" s="147"/>
      <c r="I41" s="79"/>
      <c r="J41" s="79"/>
      <c r="K41" s="84"/>
      <c r="L41" s="84"/>
      <c r="M41" s="84"/>
      <c r="N41" s="84"/>
      <c r="O41" s="79"/>
      <c r="P41" s="79"/>
      <c r="Q41" s="147"/>
      <c r="R41" s="84"/>
      <c r="S41" s="84"/>
      <c r="T41" s="107"/>
      <c r="U41" s="107"/>
      <c r="V41" s="107"/>
      <c r="W41" s="107"/>
      <c r="X41" s="107"/>
      <c r="Y41" s="107"/>
      <c r="Z41" s="107"/>
      <c r="AA41" s="107"/>
      <c r="AB41" s="84"/>
      <c r="AC41" s="84"/>
      <c r="AD41" s="153"/>
      <c r="AE41" s="147"/>
      <c r="AF41" s="147"/>
      <c r="AG41" s="79"/>
      <c r="AH41" s="79"/>
      <c r="AI41" s="84"/>
      <c r="AJ41" s="84"/>
      <c r="AK41" s="84"/>
      <c r="AL41" s="84"/>
      <c r="AM41" s="79"/>
      <c r="AN41" s="79"/>
      <c r="AO41" s="84"/>
      <c r="AP41" s="79"/>
      <c r="AQ41" s="79"/>
      <c r="AR41" s="84"/>
      <c r="AS41" s="84"/>
      <c r="AT41" s="79"/>
      <c r="AU41" s="79"/>
      <c r="AV41" s="104"/>
      <c r="AW41" s="104"/>
      <c r="AX41" s="104"/>
      <c r="AY41" s="84"/>
      <c r="AZ41" s="84"/>
      <c r="BA41" s="79"/>
      <c r="BB41" s="79"/>
      <c r="BC41" s="84"/>
      <c r="BD41" s="84"/>
      <c r="BE41" s="79"/>
      <c r="BF41" s="79"/>
      <c r="BG41" s="84"/>
      <c r="BH41" s="84"/>
      <c r="BI41" s="84"/>
      <c r="BJ41" s="84"/>
      <c r="BK41" s="79"/>
      <c r="BL41" s="79"/>
      <c r="BM41" s="104"/>
      <c r="BN41" s="104"/>
      <c r="BO41" s="84"/>
      <c r="BP41" s="84"/>
      <c r="BQ41" s="79"/>
      <c r="BR41" s="79"/>
      <c r="BS41" s="84"/>
      <c r="BT41" s="84"/>
      <c r="BU41" s="84"/>
      <c r="BV41" s="84"/>
      <c r="BW41" s="79"/>
      <c r="BX41" s="79"/>
      <c r="BY41" s="84"/>
      <c r="BZ41" s="84"/>
      <c r="CA41" s="84"/>
      <c r="CB41" s="84"/>
      <c r="CC41" s="79"/>
      <c r="CD41" s="79"/>
      <c r="CE41" s="84"/>
      <c r="CF41" s="84"/>
      <c r="CG41" s="84"/>
      <c r="CH41" s="84"/>
      <c r="CI41" s="79"/>
      <c r="CJ41" s="79"/>
      <c r="CK41" s="146"/>
      <c r="CL41" s="146"/>
      <c r="CM41" s="146"/>
      <c r="CN41" s="146"/>
      <c r="CO41" s="146"/>
    </row>
    <row r="42" spans="2:96" ht="11.25" customHeight="1">
      <c r="B42" s="399" t="s">
        <v>166</v>
      </c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399"/>
      <c r="CB42" s="399"/>
      <c r="CC42" s="399"/>
      <c r="CD42" s="399"/>
      <c r="CE42" s="399"/>
      <c r="CF42" s="399"/>
      <c r="CG42" s="399"/>
      <c r="CH42" s="399"/>
      <c r="CI42" s="399"/>
      <c r="CJ42" s="399"/>
      <c r="CK42" s="399"/>
      <c r="CL42" s="399"/>
      <c r="CM42" s="399"/>
      <c r="CN42" s="399"/>
      <c r="CO42" s="399"/>
      <c r="CP42" s="399"/>
      <c r="CQ42" s="399"/>
      <c r="CR42" s="399"/>
    </row>
    <row r="43" spans="3:93" ht="11.25" customHeight="1">
      <c r="C43" s="146"/>
      <c r="D43" s="146"/>
      <c r="E43" s="146"/>
      <c r="F43" s="147"/>
      <c r="G43" s="147"/>
      <c r="H43" s="147"/>
      <c r="I43" s="79"/>
      <c r="J43" s="79"/>
      <c r="K43" s="84"/>
      <c r="L43" s="84"/>
      <c r="M43" s="84"/>
      <c r="N43" s="84"/>
      <c r="O43" s="79"/>
      <c r="P43" s="79"/>
      <c r="Q43" s="147"/>
      <c r="R43" s="84"/>
      <c r="S43" s="84"/>
      <c r="T43" s="107"/>
      <c r="U43" s="107"/>
      <c r="V43" s="107"/>
      <c r="W43" s="107"/>
      <c r="X43" s="107"/>
      <c r="Y43" s="107"/>
      <c r="Z43" s="107"/>
      <c r="AA43" s="107"/>
      <c r="AB43" s="84"/>
      <c r="AC43" s="84"/>
      <c r="AD43" s="153"/>
      <c r="AE43" s="147"/>
      <c r="AF43" s="147"/>
      <c r="AG43" s="79"/>
      <c r="AH43" s="79"/>
      <c r="AI43" s="84"/>
      <c r="AJ43" s="84"/>
      <c r="AK43" s="84"/>
      <c r="AL43" s="84"/>
      <c r="AM43" s="79"/>
      <c r="AN43" s="79"/>
      <c r="AO43" s="84"/>
      <c r="AP43" s="79"/>
      <c r="AQ43" s="79"/>
      <c r="AR43" s="84"/>
      <c r="AS43" s="84"/>
      <c r="AT43" s="79"/>
      <c r="AU43" s="79"/>
      <c r="AV43" s="104"/>
      <c r="AW43" s="104"/>
      <c r="AX43" s="104"/>
      <c r="AY43" s="84"/>
      <c r="AZ43" s="84"/>
      <c r="BA43" s="79"/>
      <c r="BB43" s="79"/>
      <c r="BC43" s="84"/>
      <c r="BD43" s="84"/>
      <c r="BE43" s="79"/>
      <c r="BF43" s="79"/>
      <c r="BG43" s="84"/>
      <c r="BH43" s="84"/>
      <c r="BI43" s="84"/>
      <c r="BJ43" s="84"/>
      <c r="BK43" s="79"/>
      <c r="BL43" s="79"/>
      <c r="BM43" s="104"/>
      <c r="BN43" s="104"/>
      <c r="BO43" s="366" t="str">
        <f>IF('日程'!L92&gt;'日程'!R92,'日程'!G92,IF('日程'!L92&lt;'日程'!R92,'日程'!U92,"優勝"))</f>
        <v>館ミュートス</v>
      </c>
      <c r="BP43" s="367"/>
      <c r="BQ43" s="367"/>
      <c r="BR43" s="367"/>
      <c r="BS43" s="367"/>
      <c r="BT43" s="367"/>
      <c r="BU43" s="367"/>
      <c r="BV43" s="367"/>
      <c r="BW43" s="367"/>
      <c r="BX43" s="367"/>
      <c r="BY43" s="367"/>
      <c r="BZ43" s="367"/>
      <c r="CA43" s="367"/>
      <c r="CB43" s="367"/>
      <c r="CC43" s="367"/>
      <c r="CD43" s="367"/>
      <c r="CE43" s="367"/>
      <c r="CF43" s="367"/>
      <c r="CG43" s="367"/>
      <c r="CH43" s="367"/>
      <c r="CI43" s="367"/>
      <c r="CJ43" s="367"/>
      <c r="CK43" s="367"/>
      <c r="CL43" s="368"/>
      <c r="CM43" s="146"/>
      <c r="CN43" s="146"/>
      <c r="CO43" s="146"/>
    </row>
    <row r="44" spans="1:93" ht="18" customHeight="1">
      <c r="A44" s="102" t="s">
        <v>92</v>
      </c>
      <c r="C44" s="146"/>
      <c r="D44" s="146"/>
      <c r="E44" s="146"/>
      <c r="F44" s="147"/>
      <c r="G44" s="147"/>
      <c r="H44" s="147"/>
      <c r="I44" s="79"/>
      <c r="J44" s="79"/>
      <c r="K44" s="84"/>
      <c r="L44" s="84"/>
      <c r="M44" s="84"/>
      <c r="N44" s="84"/>
      <c r="O44" s="79"/>
      <c r="P44" s="79"/>
      <c r="Q44" s="147"/>
      <c r="R44" s="84"/>
      <c r="S44" s="84"/>
      <c r="T44" s="107"/>
      <c r="U44" s="107"/>
      <c r="V44" s="107"/>
      <c r="W44" s="107"/>
      <c r="X44" s="107"/>
      <c r="Y44" s="107"/>
      <c r="Z44" s="107"/>
      <c r="AA44" s="107"/>
      <c r="AB44" s="84"/>
      <c r="AC44" s="84"/>
      <c r="AD44" s="153"/>
      <c r="AE44" s="147"/>
      <c r="AF44" s="147"/>
      <c r="AG44" s="79"/>
      <c r="AH44" s="79"/>
      <c r="AI44" s="84"/>
      <c r="AJ44" s="84"/>
      <c r="AK44" s="84"/>
      <c r="AL44" s="84"/>
      <c r="AM44" s="79"/>
      <c r="AN44" s="79"/>
      <c r="AO44" s="84"/>
      <c r="AP44" s="79"/>
      <c r="AQ44" s="79"/>
      <c r="AR44" s="84"/>
      <c r="AS44" s="84"/>
      <c r="AT44" s="79"/>
      <c r="AU44" s="79"/>
      <c r="AV44" s="104"/>
      <c r="AW44" s="104"/>
      <c r="AX44" s="104"/>
      <c r="AY44" s="84"/>
      <c r="AZ44" s="84"/>
      <c r="BA44" s="79"/>
      <c r="BB44" s="79"/>
      <c r="BC44" s="84"/>
      <c r="BD44" s="84"/>
      <c r="BE44" s="79"/>
      <c r="BF44" s="79"/>
      <c r="BG44" s="84"/>
      <c r="BH44" s="84"/>
      <c r="BI44" s="84"/>
      <c r="BJ44" s="84"/>
      <c r="BK44" s="79"/>
      <c r="BL44" s="79"/>
      <c r="BM44" s="104"/>
      <c r="BN44" s="104"/>
      <c r="BO44" s="84"/>
      <c r="BP44" s="84"/>
      <c r="BQ44" s="79"/>
      <c r="BR44" s="79"/>
      <c r="BS44" s="84"/>
      <c r="BT44" s="84"/>
      <c r="BU44" s="84"/>
      <c r="BV44" s="84"/>
      <c r="BW44" s="79"/>
      <c r="BX44" s="79"/>
      <c r="BY44" s="84"/>
      <c r="BZ44" s="106"/>
      <c r="CA44" s="84"/>
      <c r="CB44" s="84"/>
      <c r="CC44" s="79"/>
      <c r="CD44" s="79"/>
      <c r="CE44" s="84"/>
      <c r="CF44" s="84"/>
      <c r="CG44" s="84"/>
      <c r="CH44" s="84"/>
      <c r="CI44" s="79"/>
      <c r="CJ44" s="79"/>
      <c r="CK44" s="146"/>
      <c r="CL44" s="146"/>
      <c r="CM44" s="146"/>
      <c r="CN44" s="146"/>
      <c r="CO44" s="146"/>
    </row>
    <row r="45" spans="1:100" ht="11.25" customHeight="1">
      <c r="A45" s="365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4">
        <f>A46</f>
        <v>1</v>
      </c>
      <c r="T45" s="364"/>
      <c r="U45" s="364"/>
      <c r="V45" s="364"/>
      <c r="W45" s="364"/>
      <c r="X45" s="364"/>
      <c r="Y45" s="364">
        <f>A48</f>
        <v>2</v>
      </c>
      <c r="Z45" s="364"/>
      <c r="AA45" s="364"/>
      <c r="AB45" s="364"/>
      <c r="AC45" s="364"/>
      <c r="AD45" s="364"/>
      <c r="AE45" s="364">
        <f>A50</f>
        <v>3</v>
      </c>
      <c r="AF45" s="364"/>
      <c r="AG45" s="364"/>
      <c r="AH45" s="364"/>
      <c r="AI45" s="364"/>
      <c r="AJ45" s="364"/>
      <c r="AK45" s="364" t="s">
        <v>90</v>
      </c>
      <c r="AL45" s="364"/>
      <c r="AM45" s="364"/>
      <c r="AN45" s="364"/>
      <c r="AO45" s="364"/>
      <c r="AP45" s="364"/>
      <c r="AQ45" s="364"/>
      <c r="AR45" s="364"/>
      <c r="AS45" s="364"/>
      <c r="AT45" s="364"/>
      <c r="AU45" s="364" t="s">
        <v>3</v>
      </c>
      <c r="AV45" s="364"/>
      <c r="AW45" s="364"/>
      <c r="AX45" s="364" t="s">
        <v>5</v>
      </c>
      <c r="AY45" s="364"/>
      <c r="AZ45" s="364"/>
      <c r="BA45" s="364"/>
      <c r="BB45" s="364"/>
      <c r="BC45" s="364"/>
      <c r="BD45" s="364"/>
      <c r="BE45" s="364"/>
      <c r="BF45" s="364" t="s">
        <v>4</v>
      </c>
      <c r="BG45" s="364"/>
      <c r="BH45" s="364"/>
      <c r="BI45" s="84"/>
      <c r="BJ45" s="84"/>
      <c r="BK45" s="79"/>
      <c r="BL45" s="79"/>
      <c r="BM45" s="84"/>
      <c r="BN45" s="84"/>
      <c r="BO45" s="84"/>
      <c r="BP45" s="84"/>
      <c r="BQ45" s="79"/>
      <c r="BR45" s="79"/>
      <c r="BS45" s="84"/>
      <c r="BT45" s="84"/>
      <c r="BU45" s="84"/>
      <c r="BV45" s="84"/>
      <c r="BW45" s="79"/>
      <c r="BX45" s="79"/>
      <c r="BY45" s="84"/>
      <c r="BZ45" s="106"/>
      <c r="CA45" s="84"/>
      <c r="CB45" s="84"/>
      <c r="CC45" s="79"/>
      <c r="CD45" s="79"/>
      <c r="CE45" s="79"/>
      <c r="CF45" s="146"/>
      <c r="CG45" s="146"/>
      <c r="CH45" s="146"/>
      <c r="CI45" s="146"/>
      <c r="CS45" s="71" t="s">
        <v>150</v>
      </c>
      <c r="CT45" s="71" t="s">
        <v>151</v>
      </c>
      <c r="CU45" s="71" t="s">
        <v>152</v>
      </c>
      <c r="CV45" s="71" t="s">
        <v>153</v>
      </c>
    </row>
    <row r="46" spans="1:100" ht="11.25" customHeight="1">
      <c r="A46" s="369">
        <v>1</v>
      </c>
      <c r="B46" s="369"/>
      <c r="C46" s="369"/>
      <c r="D46" s="370" t="s">
        <v>96</v>
      </c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42"/>
      <c r="T46" s="343"/>
      <c r="U46" s="343"/>
      <c r="V46" s="343"/>
      <c r="W46" s="343"/>
      <c r="X46" s="344"/>
      <c r="Y46" s="362">
        <f>'日程'!L38</f>
        <v>6</v>
      </c>
      <c r="Z46" s="348"/>
      <c r="AA46" s="348" t="s">
        <v>6</v>
      </c>
      <c r="AB46" s="348"/>
      <c r="AC46" s="348">
        <f>'日程'!R38</f>
        <v>11</v>
      </c>
      <c r="AD46" s="351"/>
      <c r="AE46" s="362">
        <f>'日程'!L39</f>
        <v>10</v>
      </c>
      <c r="AF46" s="348"/>
      <c r="AG46" s="348" t="s">
        <v>6</v>
      </c>
      <c r="AH46" s="348"/>
      <c r="AI46" s="348">
        <f>'日程'!R39</f>
        <v>8</v>
      </c>
      <c r="AJ46" s="351"/>
      <c r="AK46" s="362">
        <f>COUNTIF(S47:AJ47,"○")</f>
        <v>1</v>
      </c>
      <c r="AL46" s="348"/>
      <c r="AM46" s="348" t="s">
        <v>6</v>
      </c>
      <c r="AN46" s="348"/>
      <c r="AO46" s="348">
        <f>COUNTIF(S47:AJ47,"△")</f>
        <v>0</v>
      </c>
      <c r="AP46" s="348"/>
      <c r="AQ46" s="348" t="s">
        <v>6</v>
      </c>
      <c r="AR46" s="348"/>
      <c r="AS46" s="348">
        <f>COUNTIF(S47:AJ47,"×")</f>
        <v>1</v>
      </c>
      <c r="AT46" s="351"/>
      <c r="AU46" s="362">
        <f>AK46*2+AO46</f>
        <v>2</v>
      </c>
      <c r="AV46" s="348"/>
      <c r="AW46" s="351"/>
      <c r="AX46" s="362">
        <f>S46+Y46+AE46</f>
        <v>16</v>
      </c>
      <c r="AY46" s="348"/>
      <c r="AZ46" s="348"/>
      <c r="BA46" s="348" t="s">
        <v>6</v>
      </c>
      <c r="BB46" s="348"/>
      <c r="BC46" s="348">
        <f>W46+AC46+AI46</f>
        <v>19</v>
      </c>
      <c r="BD46" s="348"/>
      <c r="BE46" s="351"/>
      <c r="BF46" s="362">
        <f>IF(CV46="*","",CU46)</f>
        <v>3</v>
      </c>
      <c r="BG46" s="348"/>
      <c r="BH46" s="351"/>
      <c r="BI46" s="84"/>
      <c r="BJ46" s="84"/>
      <c r="BK46" s="79"/>
      <c r="BL46" s="79"/>
      <c r="BM46" s="84"/>
      <c r="BN46" s="84"/>
      <c r="BO46" s="84"/>
      <c r="BP46" s="84"/>
      <c r="BQ46" s="79"/>
      <c r="BR46" s="79"/>
      <c r="BS46" s="84"/>
      <c r="BT46" s="84"/>
      <c r="BU46" s="84"/>
      <c r="BV46" s="84"/>
      <c r="BW46" s="79"/>
      <c r="BX46" s="79"/>
      <c r="BY46" s="112"/>
      <c r="BZ46" s="154"/>
      <c r="CA46" s="84"/>
      <c r="CB46" s="84"/>
      <c r="CC46" s="79"/>
      <c r="CD46" s="79"/>
      <c r="CE46" s="79"/>
      <c r="CF46" s="146"/>
      <c r="CG46" s="146"/>
      <c r="CH46" s="146"/>
      <c r="CI46" s="146"/>
      <c r="CS46" s="447">
        <f>(AK46*2+AO46)*100+AX46*5+(24-BC46)</f>
        <v>285</v>
      </c>
      <c r="CT46" s="447">
        <f>RANK(CS46,CS46:CS75,0)</f>
        <v>7</v>
      </c>
      <c r="CU46" s="447">
        <f>RANK(CS46,CS46:CS51,0)</f>
        <v>3</v>
      </c>
      <c r="CV46" s="399">
        <f>IF(CU46+CU48+CU50=6,"","*")</f>
      </c>
    </row>
    <row r="47" spans="1:100" ht="11.25" customHeight="1">
      <c r="A47" s="369"/>
      <c r="B47" s="369"/>
      <c r="C47" s="369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45"/>
      <c r="T47" s="346"/>
      <c r="U47" s="346"/>
      <c r="V47" s="346"/>
      <c r="W47" s="346"/>
      <c r="X47" s="347"/>
      <c r="Y47" s="363" t="str">
        <f>IF(Y46&gt;AC46,"○",IF(Y46=AC46,"△",IF(Y46&lt;AC46,"×")))</f>
        <v>×</v>
      </c>
      <c r="Z47" s="349"/>
      <c r="AA47" s="349"/>
      <c r="AB47" s="349"/>
      <c r="AC47" s="349"/>
      <c r="AD47" s="352"/>
      <c r="AE47" s="363" t="str">
        <f>IF(AE46&gt;AI46,"○",IF(AE46=AI46,"△",IF(AE46&lt;AI46,"×")))</f>
        <v>○</v>
      </c>
      <c r="AF47" s="349"/>
      <c r="AG47" s="349"/>
      <c r="AH47" s="349"/>
      <c r="AI47" s="349"/>
      <c r="AJ47" s="352"/>
      <c r="AK47" s="363"/>
      <c r="AL47" s="349"/>
      <c r="AM47" s="349"/>
      <c r="AN47" s="349"/>
      <c r="AO47" s="349"/>
      <c r="AP47" s="349"/>
      <c r="AQ47" s="349"/>
      <c r="AR47" s="349"/>
      <c r="AS47" s="349"/>
      <c r="AT47" s="352"/>
      <c r="AU47" s="363"/>
      <c r="AV47" s="349"/>
      <c r="AW47" s="352"/>
      <c r="AX47" s="363"/>
      <c r="AY47" s="349"/>
      <c r="AZ47" s="349"/>
      <c r="BA47" s="349"/>
      <c r="BB47" s="349"/>
      <c r="BC47" s="349"/>
      <c r="BD47" s="349"/>
      <c r="BE47" s="352"/>
      <c r="BF47" s="363"/>
      <c r="BG47" s="349"/>
      <c r="BH47" s="352"/>
      <c r="BI47" s="84"/>
      <c r="BJ47" s="84"/>
      <c r="BK47" s="79"/>
      <c r="BL47" s="79"/>
      <c r="BM47" s="84"/>
      <c r="BN47" s="84"/>
      <c r="BO47" s="84"/>
      <c r="BP47" s="84"/>
      <c r="BQ47" s="382">
        <f>IF('日程'!L92,'日程'!L92,"")</f>
        <v>8</v>
      </c>
      <c r="BR47" s="405"/>
      <c r="BS47" s="126"/>
      <c r="BT47" s="87"/>
      <c r="BU47" s="87"/>
      <c r="BV47" s="87"/>
      <c r="BW47" s="116"/>
      <c r="BX47" s="371" t="s">
        <v>107</v>
      </c>
      <c r="BY47" s="371"/>
      <c r="BZ47" s="371"/>
      <c r="CA47" s="371"/>
      <c r="CB47" s="371"/>
      <c r="CC47" s="371"/>
      <c r="CD47" s="116"/>
      <c r="CE47" s="116"/>
      <c r="CF47" s="116"/>
      <c r="CG47" s="116"/>
      <c r="CH47" s="155"/>
      <c r="CI47" s="396">
        <f>IF('日程'!R92,'日程'!R92,"")</f>
        <v>5</v>
      </c>
      <c r="CJ47" s="392"/>
      <c r="CS47" s="447"/>
      <c r="CT47" s="447"/>
      <c r="CU47" s="447"/>
      <c r="CV47" s="399"/>
    </row>
    <row r="48" spans="1:100" ht="11.25" customHeight="1">
      <c r="A48" s="369">
        <v>2</v>
      </c>
      <c r="B48" s="369"/>
      <c r="C48" s="369"/>
      <c r="D48" s="370" t="s">
        <v>100</v>
      </c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62">
        <f>AC46</f>
        <v>11</v>
      </c>
      <c r="T48" s="348"/>
      <c r="U48" s="348" t="s">
        <v>6</v>
      </c>
      <c r="V48" s="348"/>
      <c r="W48" s="348">
        <f>Y46</f>
        <v>6</v>
      </c>
      <c r="X48" s="351"/>
      <c r="Y48" s="342"/>
      <c r="Z48" s="343"/>
      <c r="AA48" s="343"/>
      <c r="AB48" s="343"/>
      <c r="AC48" s="343"/>
      <c r="AD48" s="344"/>
      <c r="AE48" s="362">
        <f>'日程'!L40</f>
        <v>9</v>
      </c>
      <c r="AF48" s="348"/>
      <c r="AG48" s="348" t="s">
        <v>6</v>
      </c>
      <c r="AH48" s="348"/>
      <c r="AI48" s="348">
        <f>'日程'!R40</f>
        <v>10</v>
      </c>
      <c r="AJ48" s="351"/>
      <c r="AK48" s="362">
        <f>COUNTIF(S49:AJ49,"○")</f>
        <v>1</v>
      </c>
      <c r="AL48" s="348"/>
      <c r="AM48" s="348" t="s">
        <v>6</v>
      </c>
      <c r="AN48" s="348"/>
      <c r="AO48" s="348">
        <f>COUNTIF(S49:AJ49,"△")</f>
        <v>0</v>
      </c>
      <c r="AP48" s="348"/>
      <c r="AQ48" s="348" t="s">
        <v>6</v>
      </c>
      <c r="AR48" s="348"/>
      <c r="AS48" s="348">
        <f>COUNTIF(S49:AJ49,"×")</f>
        <v>1</v>
      </c>
      <c r="AT48" s="351"/>
      <c r="AU48" s="362">
        <f>AK48*2+AO48</f>
        <v>2</v>
      </c>
      <c r="AV48" s="348"/>
      <c r="AW48" s="351"/>
      <c r="AX48" s="362">
        <f>S48+Y48+AE48</f>
        <v>20</v>
      </c>
      <c r="AY48" s="348"/>
      <c r="AZ48" s="348"/>
      <c r="BA48" s="348" t="s">
        <v>6</v>
      </c>
      <c r="BB48" s="348"/>
      <c r="BC48" s="348">
        <f>W48+AC48+AI48</f>
        <v>16</v>
      </c>
      <c r="BD48" s="348"/>
      <c r="BE48" s="351"/>
      <c r="BF48" s="362">
        <f>IF(CV48="*","",CU48)</f>
        <v>1</v>
      </c>
      <c r="BG48" s="348"/>
      <c r="BH48" s="351"/>
      <c r="BI48" s="84"/>
      <c r="BJ48" s="84"/>
      <c r="BK48" s="79"/>
      <c r="BL48" s="79"/>
      <c r="BM48" s="84"/>
      <c r="BN48" s="84"/>
      <c r="BO48" s="84"/>
      <c r="BP48" s="84"/>
      <c r="BQ48" s="79"/>
      <c r="BR48" s="79"/>
      <c r="BS48" s="123"/>
      <c r="BT48" s="84"/>
      <c r="BU48" s="84"/>
      <c r="BV48" s="84"/>
      <c r="BW48" s="79"/>
      <c r="BX48" s="79"/>
      <c r="BY48" s="84"/>
      <c r="BZ48" s="84"/>
      <c r="CA48" s="84"/>
      <c r="CB48" s="84"/>
      <c r="CC48" s="79"/>
      <c r="CD48" s="79"/>
      <c r="CE48" s="79"/>
      <c r="CF48" s="79"/>
      <c r="CG48" s="79"/>
      <c r="CH48" s="156"/>
      <c r="CI48" s="146"/>
      <c r="CS48" s="447">
        <f>(AK48*2+AO48)*100+AX48*5+(24-BC48)</f>
        <v>308</v>
      </c>
      <c r="CT48" s="447">
        <f>RANK(CS48,CS46:CS75,0)</f>
        <v>4</v>
      </c>
      <c r="CU48" s="447">
        <f>RANK(CS48,CS46:CS51,0)</f>
        <v>1</v>
      </c>
      <c r="CV48" s="399">
        <f>IF(CU46+CU48+CU50=6,"","*")</f>
      </c>
    </row>
    <row r="49" spans="1:100" ht="11.25" customHeight="1">
      <c r="A49" s="369"/>
      <c r="B49" s="369"/>
      <c r="C49" s="369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63" t="str">
        <f>IF(S48&gt;W48,"○",IF(S48=W48,"△",IF(S48&lt;W48,"×")))</f>
        <v>○</v>
      </c>
      <c r="T49" s="349"/>
      <c r="U49" s="349"/>
      <c r="V49" s="349"/>
      <c r="W49" s="349"/>
      <c r="X49" s="352"/>
      <c r="Y49" s="345"/>
      <c r="Z49" s="346"/>
      <c r="AA49" s="346"/>
      <c r="AB49" s="346"/>
      <c r="AC49" s="346"/>
      <c r="AD49" s="347"/>
      <c r="AE49" s="363" t="str">
        <f>IF(AE48&gt;AI48,"○",IF(AE48=AI48,"△",IF(AE48&lt;AI48,"×")))</f>
        <v>×</v>
      </c>
      <c r="AF49" s="349"/>
      <c r="AG49" s="349"/>
      <c r="AH49" s="349"/>
      <c r="AI49" s="349"/>
      <c r="AJ49" s="352"/>
      <c r="AK49" s="363"/>
      <c r="AL49" s="349"/>
      <c r="AM49" s="349"/>
      <c r="AN49" s="349"/>
      <c r="AO49" s="349"/>
      <c r="AP49" s="349"/>
      <c r="AQ49" s="349"/>
      <c r="AR49" s="349"/>
      <c r="AS49" s="349"/>
      <c r="AT49" s="352"/>
      <c r="AU49" s="363"/>
      <c r="AV49" s="349"/>
      <c r="AW49" s="352"/>
      <c r="AX49" s="363"/>
      <c r="AY49" s="349"/>
      <c r="AZ49" s="349"/>
      <c r="BA49" s="349"/>
      <c r="BB49" s="349"/>
      <c r="BC49" s="349"/>
      <c r="BD49" s="349"/>
      <c r="BE49" s="352"/>
      <c r="BF49" s="363"/>
      <c r="BG49" s="349"/>
      <c r="BH49" s="352"/>
      <c r="BI49" s="84"/>
      <c r="BJ49" s="84"/>
      <c r="BK49" s="79"/>
      <c r="BL49" s="79"/>
      <c r="BM49" s="84"/>
      <c r="BN49" s="84"/>
      <c r="BO49" s="84"/>
      <c r="BP49" s="84"/>
      <c r="BQ49" s="79"/>
      <c r="BR49" s="79"/>
      <c r="BS49" s="123"/>
      <c r="BT49" s="84"/>
      <c r="BU49" s="84"/>
      <c r="BV49" s="84"/>
      <c r="BW49" s="79"/>
      <c r="BX49" s="79"/>
      <c r="BY49" s="84"/>
      <c r="BZ49" s="84"/>
      <c r="CA49" s="84"/>
      <c r="CB49" s="84"/>
      <c r="CC49" s="79"/>
      <c r="CD49" s="79"/>
      <c r="CE49" s="79"/>
      <c r="CF49" s="79"/>
      <c r="CG49" s="79"/>
      <c r="CH49" s="156"/>
      <c r="CI49" s="146"/>
      <c r="CS49" s="447"/>
      <c r="CT49" s="447"/>
      <c r="CU49" s="447"/>
      <c r="CV49" s="399"/>
    </row>
    <row r="50" spans="1:100" ht="11.25" customHeight="1">
      <c r="A50" s="369">
        <v>3</v>
      </c>
      <c r="B50" s="369"/>
      <c r="C50" s="369"/>
      <c r="D50" s="370" t="s">
        <v>101</v>
      </c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62">
        <f>AI46</f>
        <v>8</v>
      </c>
      <c r="T50" s="348"/>
      <c r="U50" s="348" t="s">
        <v>6</v>
      </c>
      <c r="V50" s="348"/>
      <c r="W50" s="348">
        <f>AE46</f>
        <v>10</v>
      </c>
      <c r="X50" s="351"/>
      <c r="Y50" s="362">
        <f>AI48</f>
        <v>10</v>
      </c>
      <c r="Z50" s="348"/>
      <c r="AA50" s="348" t="s">
        <v>6</v>
      </c>
      <c r="AB50" s="348"/>
      <c r="AC50" s="348">
        <f>AE48</f>
        <v>9</v>
      </c>
      <c r="AD50" s="351"/>
      <c r="AE50" s="342"/>
      <c r="AF50" s="343"/>
      <c r="AG50" s="343"/>
      <c r="AH50" s="343"/>
      <c r="AI50" s="343"/>
      <c r="AJ50" s="344"/>
      <c r="AK50" s="362">
        <f>COUNTIF(S51:AJ51,"○")</f>
        <v>1</v>
      </c>
      <c r="AL50" s="348"/>
      <c r="AM50" s="348" t="s">
        <v>6</v>
      </c>
      <c r="AN50" s="348"/>
      <c r="AO50" s="348">
        <f>COUNTIF(S51:AJ51,"△")</f>
        <v>0</v>
      </c>
      <c r="AP50" s="348"/>
      <c r="AQ50" s="348" t="s">
        <v>6</v>
      </c>
      <c r="AR50" s="348"/>
      <c r="AS50" s="348">
        <f>COUNTIF(S51:AJ51,"×")</f>
        <v>1</v>
      </c>
      <c r="AT50" s="351"/>
      <c r="AU50" s="362">
        <f>AK50*2+AO50</f>
        <v>2</v>
      </c>
      <c r="AV50" s="348"/>
      <c r="AW50" s="351"/>
      <c r="AX50" s="362">
        <f>S50+Y50+AE50</f>
        <v>18</v>
      </c>
      <c r="AY50" s="348"/>
      <c r="AZ50" s="348"/>
      <c r="BA50" s="348" t="s">
        <v>6</v>
      </c>
      <c r="BB50" s="348"/>
      <c r="BC50" s="348">
        <f>W50+AC50+AI50</f>
        <v>19</v>
      </c>
      <c r="BD50" s="348"/>
      <c r="BE50" s="351"/>
      <c r="BF50" s="362">
        <f>IF(CV50="*","",CU50)</f>
        <v>2</v>
      </c>
      <c r="BG50" s="348"/>
      <c r="BH50" s="351"/>
      <c r="BI50" s="84"/>
      <c r="BJ50" s="84"/>
      <c r="BK50" s="79"/>
      <c r="BL50" s="79"/>
      <c r="BM50" s="84"/>
      <c r="BN50" s="84"/>
      <c r="BO50" s="84"/>
      <c r="BP50" s="84"/>
      <c r="BQ50" s="79"/>
      <c r="BR50" s="79"/>
      <c r="BS50" s="123"/>
      <c r="BT50" s="84"/>
      <c r="BU50" s="84"/>
      <c r="BV50" s="84"/>
      <c r="BW50" s="79"/>
      <c r="BX50" s="79"/>
      <c r="BY50" s="84"/>
      <c r="BZ50" s="84"/>
      <c r="CA50" s="84"/>
      <c r="CB50" s="84"/>
      <c r="CC50" s="79"/>
      <c r="CD50" s="79"/>
      <c r="CE50" s="79"/>
      <c r="CF50" s="79"/>
      <c r="CG50" s="79"/>
      <c r="CH50" s="156"/>
      <c r="CI50" s="146"/>
      <c r="CS50" s="447">
        <f>(AK50*2+AO50)*100+AX50*5+(24-BC50)</f>
        <v>295</v>
      </c>
      <c r="CT50" s="447">
        <f>RANK(CS50,CS46:CS75,0)</f>
        <v>6</v>
      </c>
      <c r="CU50" s="447">
        <f>RANK(CS50,CS46:CS51,0)</f>
        <v>2</v>
      </c>
      <c r="CV50" s="399">
        <f>IF(CU46+CU48+CU50=6,"","*")</f>
      </c>
    </row>
    <row r="51" spans="1:100" ht="11.25" customHeight="1">
      <c r="A51" s="369"/>
      <c r="B51" s="369"/>
      <c r="C51" s="369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63" t="str">
        <f>IF(S50&gt;W50,"○",IF(S50=W50,"△",IF(S50&lt;W50,"×")))</f>
        <v>×</v>
      </c>
      <c r="T51" s="349"/>
      <c r="U51" s="349"/>
      <c r="V51" s="349"/>
      <c r="W51" s="349"/>
      <c r="X51" s="352"/>
      <c r="Y51" s="363" t="str">
        <f>IF(Y50&gt;AC50,"○",IF(Y50=AC50,"△",IF(Y50&lt;AC50,"×")))</f>
        <v>○</v>
      </c>
      <c r="Z51" s="349"/>
      <c r="AA51" s="349"/>
      <c r="AB51" s="349"/>
      <c r="AC51" s="349"/>
      <c r="AD51" s="352"/>
      <c r="AE51" s="345"/>
      <c r="AF51" s="346"/>
      <c r="AG51" s="346"/>
      <c r="AH51" s="346"/>
      <c r="AI51" s="346"/>
      <c r="AJ51" s="347"/>
      <c r="AK51" s="363"/>
      <c r="AL51" s="349"/>
      <c r="AM51" s="349"/>
      <c r="AN51" s="349"/>
      <c r="AO51" s="349"/>
      <c r="AP51" s="349"/>
      <c r="AQ51" s="349"/>
      <c r="AR51" s="349"/>
      <c r="AS51" s="349"/>
      <c r="AT51" s="352"/>
      <c r="AU51" s="363"/>
      <c r="AV51" s="349"/>
      <c r="AW51" s="352"/>
      <c r="AX51" s="363"/>
      <c r="AY51" s="349"/>
      <c r="AZ51" s="349"/>
      <c r="BA51" s="349"/>
      <c r="BB51" s="349"/>
      <c r="BC51" s="349"/>
      <c r="BD51" s="349"/>
      <c r="BE51" s="352"/>
      <c r="BF51" s="363"/>
      <c r="BG51" s="349"/>
      <c r="BH51" s="352"/>
      <c r="BI51" s="84"/>
      <c r="BJ51" s="84"/>
      <c r="BK51" s="79"/>
      <c r="BL51" s="79"/>
      <c r="BM51" s="84"/>
      <c r="BN51" s="84"/>
      <c r="BO51" s="84"/>
      <c r="BP51" s="84"/>
      <c r="BQ51" s="79"/>
      <c r="BR51" s="79"/>
      <c r="BS51" s="123"/>
      <c r="BT51" s="84"/>
      <c r="BU51" s="84"/>
      <c r="BV51" s="84"/>
      <c r="BW51" s="79"/>
      <c r="BX51" s="79"/>
      <c r="BY51" s="84"/>
      <c r="BZ51" s="84"/>
      <c r="CA51" s="84"/>
      <c r="CB51" s="84"/>
      <c r="CC51" s="79"/>
      <c r="CD51" s="79"/>
      <c r="CE51" s="79"/>
      <c r="CF51" s="79"/>
      <c r="CG51" s="79"/>
      <c r="CH51" s="156"/>
      <c r="CI51" s="146"/>
      <c r="CS51" s="447"/>
      <c r="CT51" s="447"/>
      <c r="CU51" s="447"/>
      <c r="CV51" s="399"/>
    </row>
    <row r="52" spans="1:87" ht="18" customHeight="1">
      <c r="A52" s="157" t="s">
        <v>93</v>
      </c>
      <c r="B52" s="96"/>
      <c r="D52" s="146"/>
      <c r="E52" s="146"/>
      <c r="F52" s="147"/>
      <c r="G52" s="147"/>
      <c r="H52" s="147"/>
      <c r="I52" s="79"/>
      <c r="J52" s="79"/>
      <c r="K52" s="84"/>
      <c r="L52" s="84"/>
      <c r="M52" s="84"/>
      <c r="N52" s="84"/>
      <c r="O52" s="79"/>
      <c r="P52" s="79"/>
      <c r="Q52" s="147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153"/>
      <c r="AE52" s="147"/>
      <c r="AF52" s="147"/>
      <c r="AG52" s="79"/>
      <c r="AH52" s="79"/>
      <c r="AI52" s="84"/>
      <c r="AJ52" s="84"/>
      <c r="AK52" s="79"/>
      <c r="AL52" s="84"/>
      <c r="AM52" s="84"/>
      <c r="AN52" s="79"/>
      <c r="AO52" s="79"/>
      <c r="AP52" s="104"/>
      <c r="AQ52" s="104"/>
      <c r="AR52" s="104"/>
      <c r="AS52" s="84"/>
      <c r="AT52" s="84"/>
      <c r="AU52" s="79"/>
      <c r="AV52" s="79"/>
      <c r="AW52" s="84"/>
      <c r="AX52" s="84"/>
      <c r="AY52" s="79"/>
      <c r="AZ52" s="79"/>
      <c r="BA52" s="84"/>
      <c r="BB52" s="84"/>
      <c r="BC52" s="84"/>
      <c r="BD52" s="84"/>
      <c r="BE52" s="79"/>
      <c r="BF52" s="79"/>
      <c r="BG52" s="104"/>
      <c r="BH52" s="104"/>
      <c r="BI52" s="84"/>
      <c r="BJ52" s="84"/>
      <c r="BK52" s="79"/>
      <c r="BL52" s="79"/>
      <c r="BM52" s="84"/>
      <c r="BN52" s="84"/>
      <c r="BO52" s="84"/>
      <c r="BP52" s="84"/>
      <c r="BQ52" s="79"/>
      <c r="BR52" s="79"/>
      <c r="BS52" s="123"/>
      <c r="BT52" s="84"/>
      <c r="BU52" s="84"/>
      <c r="BV52" s="84"/>
      <c r="BW52" s="79"/>
      <c r="BX52" s="79"/>
      <c r="BY52" s="84"/>
      <c r="BZ52" s="84"/>
      <c r="CA52" s="84"/>
      <c r="CB52" s="84"/>
      <c r="CC52" s="79"/>
      <c r="CD52" s="79"/>
      <c r="CE52" s="79"/>
      <c r="CF52" s="79"/>
      <c r="CG52" s="79"/>
      <c r="CH52" s="156"/>
      <c r="CI52" s="146"/>
    </row>
    <row r="53" spans="1:87" ht="11.25" customHeight="1">
      <c r="A53" s="365"/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4">
        <f>A54</f>
        <v>4</v>
      </c>
      <c r="T53" s="364"/>
      <c r="U53" s="364"/>
      <c r="V53" s="364"/>
      <c r="W53" s="364"/>
      <c r="X53" s="364"/>
      <c r="Y53" s="364">
        <f>A56</f>
        <v>5</v>
      </c>
      <c r="Z53" s="364"/>
      <c r="AA53" s="364"/>
      <c r="AB53" s="364"/>
      <c r="AC53" s="364"/>
      <c r="AD53" s="364"/>
      <c r="AE53" s="364">
        <f>A58</f>
        <v>6</v>
      </c>
      <c r="AF53" s="364"/>
      <c r="AG53" s="364"/>
      <c r="AH53" s="364"/>
      <c r="AI53" s="364"/>
      <c r="AJ53" s="364"/>
      <c r="AK53" s="364" t="s">
        <v>90</v>
      </c>
      <c r="AL53" s="364"/>
      <c r="AM53" s="364"/>
      <c r="AN53" s="364"/>
      <c r="AO53" s="364"/>
      <c r="AP53" s="364"/>
      <c r="AQ53" s="364"/>
      <c r="AR53" s="364"/>
      <c r="AS53" s="364"/>
      <c r="AT53" s="364"/>
      <c r="AU53" s="364" t="s">
        <v>3</v>
      </c>
      <c r="AV53" s="364"/>
      <c r="AW53" s="364"/>
      <c r="AX53" s="364" t="s">
        <v>5</v>
      </c>
      <c r="AY53" s="364"/>
      <c r="AZ53" s="364"/>
      <c r="BA53" s="364"/>
      <c r="BB53" s="364"/>
      <c r="BC53" s="364"/>
      <c r="BD53" s="364"/>
      <c r="BE53" s="364"/>
      <c r="BF53" s="364" t="s">
        <v>4</v>
      </c>
      <c r="BG53" s="364"/>
      <c r="BH53" s="364"/>
      <c r="BI53" s="84"/>
      <c r="BJ53" s="84"/>
      <c r="BK53" s="79"/>
      <c r="BL53" s="79"/>
      <c r="BM53" s="84"/>
      <c r="BN53" s="84"/>
      <c r="BO53" s="84"/>
      <c r="BP53" s="84"/>
      <c r="BQ53" s="79"/>
      <c r="BR53" s="79"/>
      <c r="BS53" s="123"/>
      <c r="BT53" s="84"/>
      <c r="BU53" s="84"/>
      <c r="BV53" s="84"/>
      <c r="BW53" s="79"/>
      <c r="BX53" s="79"/>
      <c r="BY53" s="84"/>
      <c r="BZ53" s="84"/>
      <c r="CA53" s="84"/>
      <c r="CB53" s="84"/>
      <c r="CC53" s="84"/>
      <c r="CD53" s="84"/>
      <c r="CE53" s="79"/>
      <c r="CF53" s="79"/>
      <c r="CG53" s="79"/>
      <c r="CH53" s="156"/>
      <c r="CI53" s="146"/>
    </row>
    <row r="54" spans="1:100" ht="11.25" customHeight="1">
      <c r="A54" s="369">
        <v>4</v>
      </c>
      <c r="B54" s="369"/>
      <c r="C54" s="369"/>
      <c r="D54" s="370" t="s">
        <v>99</v>
      </c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42"/>
      <c r="T54" s="343"/>
      <c r="U54" s="343"/>
      <c r="V54" s="343"/>
      <c r="W54" s="343"/>
      <c r="X54" s="344"/>
      <c r="Y54" s="362">
        <f>'日程'!L87</f>
        <v>7</v>
      </c>
      <c r="Z54" s="348"/>
      <c r="AA54" s="348" t="s">
        <v>171</v>
      </c>
      <c r="AB54" s="348"/>
      <c r="AC54" s="348">
        <f>'日程'!R87</f>
        <v>10</v>
      </c>
      <c r="AD54" s="351"/>
      <c r="AE54" s="362">
        <f>'日程'!L89</f>
        <v>5</v>
      </c>
      <c r="AF54" s="348"/>
      <c r="AG54" s="348" t="s">
        <v>171</v>
      </c>
      <c r="AH54" s="348"/>
      <c r="AI54" s="348">
        <f>'日程'!R89</f>
        <v>11</v>
      </c>
      <c r="AJ54" s="351"/>
      <c r="AK54" s="362">
        <f>COUNTIF(S55:AJ55,"○")</f>
        <v>0</v>
      </c>
      <c r="AL54" s="348"/>
      <c r="AM54" s="348" t="s">
        <v>171</v>
      </c>
      <c r="AN54" s="348"/>
      <c r="AO54" s="348">
        <f>COUNTIF(S55:AJ55,"△")</f>
        <v>0</v>
      </c>
      <c r="AP54" s="348"/>
      <c r="AQ54" s="348" t="s">
        <v>171</v>
      </c>
      <c r="AR54" s="348"/>
      <c r="AS54" s="348">
        <f>COUNTIF(S55:AJ55,"×")</f>
        <v>2</v>
      </c>
      <c r="AT54" s="351"/>
      <c r="AU54" s="362">
        <f>AK54*2+AO54</f>
        <v>0</v>
      </c>
      <c r="AV54" s="348"/>
      <c r="AW54" s="351"/>
      <c r="AX54" s="362">
        <f>S54+Y54+AE54</f>
        <v>12</v>
      </c>
      <c r="AY54" s="348"/>
      <c r="AZ54" s="348"/>
      <c r="BA54" s="348" t="s">
        <v>171</v>
      </c>
      <c r="BB54" s="348"/>
      <c r="BC54" s="348">
        <f>W54+AC54+AI54</f>
        <v>21</v>
      </c>
      <c r="BD54" s="348"/>
      <c r="BE54" s="351"/>
      <c r="BF54" s="362">
        <f>IF(CV54="*","",CU54)</f>
        <v>3</v>
      </c>
      <c r="BG54" s="348"/>
      <c r="BH54" s="351"/>
      <c r="BI54" s="84"/>
      <c r="BJ54" s="84"/>
      <c r="BK54" s="79"/>
      <c r="BL54" s="79"/>
      <c r="BM54" s="84"/>
      <c r="BN54" s="84"/>
      <c r="BO54" s="84"/>
      <c r="BP54" s="84"/>
      <c r="BQ54" s="84"/>
      <c r="BR54" s="84"/>
      <c r="BS54" s="123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79"/>
      <c r="CG54" s="79"/>
      <c r="CH54" s="156"/>
      <c r="CI54" s="146"/>
      <c r="CS54" s="447">
        <f>(AK54*2+AO54)*100+AX54*5+(24-BC54)</f>
        <v>63</v>
      </c>
      <c r="CT54" s="447">
        <f>RANK(CS54,CS46:CS75,0)</f>
        <v>12</v>
      </c>
      <c r="CU54" s="447">
        <f>RANK(CS54,CS54:CS59,0)</f>
        <v>3</v>
      </c>
      <c r="CV54" s="399">
        <f>IF(CU54+CU56+CU58=6,"","*")</f>
      </c>
    </row>
    <row r="55" spans="1:100" ht="11.25" customHeight="1">
      <c r="A55" s="369"/>
      <c r="B55" s="369"/>
      <c r="C55" s="369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45"/>
      <c r="T55" s="346"/>
      <c r="U55" s="346"/>
      <c r="V55" s="346"/>
      <c r="W55" s="346"/>
      <c r="X55" s="347"/>
      <c r="Y55" s="363" t="str">
        <f>IF(Y54&gt;AC54,"○",IF(Y54=AC54,"△",IF(Y54&lt;AC54,"×")))</f>
        <v>×</v>
      </c>
      <c r="Z55" s="349"/>
      <c r="AA55" s="349"/>
      <c r="AB55" s="349"/>
      <c r="AC55" s="349"/>
      <c r="AD55" s="352"/>
      <c r="AE55" s="363" t="str">
        <f>IF(AE54&gt;AI54,"○",IF(AE54=AI54,"△",IF(AE54&lt;AI54,"×")))</f>
        <v>×</v>
      </c>
      <c r="AF55" s="349"/>
      <c r="AG55" s="349"/>
      <c r="AH55" s="349"/>
      <c r="AI55" s="349"/>
      <c r="AJ55" s="352"/>
      <c r="AK55" s="363"/>
      <c r="AL55" s="349"/>
      <c r="AM55" s="349"/>
      <c r="AN55" s="349"/>
      <c r="AO55" s="349"/>
      <c r="AP55" s="349"/>
      <c r="AQ55" s="349"/>
      <c r="AR55" s="349"/>
      <c r="AS55" s="349"/>
      <c r="AT55" s="352"/>
      <c r="AU55" s="363"/>
      <c r="AV55" s="349"/>
      <c r="AW55" s="352"/>
      <c r="AX55" s="363"/>
      <c r="AY55" s="349"/>
      <c r="AZ55" s="349"/>
      <c r="BA55" s="349"/>
      <c r="BB55" s="349"/>
      <c r="BC55" s="349"/>
      <c r="BD55" s="349"/>
      <c r="BE55" s="352"/>
      <c r="BF55" s="363"/>
      <c r="BG55" s="349"/>
      <c r="BH55" s="352"/>
      <c r="BI55" s="84"/>
      <c r="BJ55" s="84"/>
      <c r="BK55" s="79"/>
      <c r="BL55" s="79"/>
      <c r="BM55" s="382">
        <f>IF('日程'!L41,'日程'!L41,"")</f>
        <v>6</v>
      </c>
      <c r="BN55" s="393"/>
      <c r="BO55" s="158"/>
      <c r="BP55" s="371" t="s">
        <v>106</v>
      </c>
      <c r="BQ55" s="371"/>
      <c r="BR55" s="371"/>
      <c r="BS55" s="371"/>
      <c r="BT55" s="371"/>
      <c r="BU55" s="371"/>
      <c r="BV55" s="159"/>
      <c r="BW55" s="394">
        <f>IF('日程'!R41,'日程'!R41,"")</f>
        <v>10</v>
      </c>
      <c r="BX55" s="382"/>
      <c r="BY55" s="84"/>
      <c r="BZ55" s="84"/>
      <c r="CA55" s="84"/>
      <c r="CB55" s="84"/>
      <c r="CC55" s="382">
        <f>IF('日程'!L136,'日程'!L136,"")</f>
        <v>2</v>
      </c>
      <c r="CD55" s="393"/>
      <c r="CE55" s="158"/>
      <c r="CF55" s="371" t="s">
        <v>105</v>
      </c>
      <c r="CG55" s="371"/>
      <c r="CH55" s="371"/>
      <c r="CI55" s="371"/>
      <c r="CJ55" s="371"/>
      <c r="CK55" s="371"/>
      <c r="CL55" s="159"/>
      <c r="CM55" s="394">
        <f>IF('日程'!R136,'日程'!R136,"")</f>
        <v>11</v>
      </c>
      <c r="CN55" s="392"/>
      <c r="CS55" s="447"/>
      <c r="CT55" s="447"/>
      <c r="CU55" s="447"/>
      <c r="CV55" s="399"/>
    </row>
    <row r="56" spans="1:100" ht="11.25" customHeight="1">
      <c r="A56" s="369">
        <v>5</v>
      </c>
      <c r="B56" s="369"/>
      <c r="C56" s="369"/>
      <c r="D56" s="370" t="s">
        <v>172</v>
      </c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62">
        <f>AC54</f>
        <v>10</v>
      </c>
      <c r="T56" s="348"/>
      <c r="U56" s="348" t="s">
        <v>171</v>
      </c>
      <c r="V56" s="348"/>
      <c r="W56" s="348">
        <f>Y54</f>
        <v>7</v>
      </c>
      <c r="X56" s="351"/>
      <c r="Y56" s="342"/>
      <c r="Z56" s="343"/>
      <c r="AA56" s="343"/>
      <c r="AB56" s="343"/>
      <c r="AC56" s="343"/>
      <c r="AD56" s="344"/>
      <c r="AE56" s="362">
        <f>'日程'!L90</f>
        <v>9</v>
      </c>
      <c r="AF56" s="348"/>
      <c r="AG56" s="348" t="s">
        <v>171</v>
      </c>
      <c r="AH56" s="348"/>
      <c r="AI56" s="348">
        <f>'日程'!R90</f>
        <v>10</v>
      </c>
      <c r="AJ56" s="351"/>
      <c r="AK56" s="362">
        <f>COUNTIF(S57:AJ57,"○")</f>
        <v>1</v>
      </c>
      <c r="AL56" s="348"/>
      <c r="AM56" s="348" t="s">
        <v>171</v>
      </c>
      <c r="AN56" s="348"/>
      <c r="AO56" s="348">
        <f>COUNTIF(S57:AJ57,"△")</f>
        <v>0</v>
      </c>
      <c r="AP56" s="348"/>
      <c r="AQ56" s="348" t="s">
        <v>171</v>
      </c>
      <c r="AR56" s="348"/>
      <c r="AS56" s="348">
        <f>COUNTIF(S57:AJ57,"×")</f>
        <v>1</v>
      </c>
      <c r="AT56" s="351"/>
      <c r="AU56" s="362">
        <f>AK56*2+AO56</f>
        <v>2</v>
      </c>
      <c r="AV56" s="348"/>
      <c r="AW56" s="351"/>
      <c r="AX56" s="362">
        <f>S56+Y56+AE56</f>
        <v>19</v>
      </c>
      <c r="AY56" s="348"/>
      <c r="AZ56" s="348"/>
      <c r="BA56" s="348" t="s">
        <v>171</v>
      </c>
      <c r="BB56" s="348"/>
      <c r="BC56" s="348">
        <f>W56+AC56+AI56</f>
        <v>17</v>
      </c>
      <c r="BD56" s="348"/>
      <c r="BE56" s="351"/>
      <c r="BF56" s="362">
        <f>IF(CV56="*","",CU56)</f>
        <v>2</v>
      </c>
      <c r="BG56" s="348"/>
      <c r="BH56" s="351"/>
      <c r="BI56" s="84"/>
      <c r="BJ56" s="84"/>
      <c r="BK56" s="79"/>
      <c r="BL56" s="79"/>
      <c r="BM56" s="84"/>
      <c r="BN56" s="84"/>
      <c r="BO56" s="94"/>
      <c r="BP56" s="84"/>
      <c r="BQ56" s="79"/>
      <c r="BR56" s="79"/>
      <c r="BS56" s="84"/>
      <c r="BT56" s="84"/>
      <c r="BU56" s="84"/>
      <c r="BV56" s="95"/>
      <c r="BW56" s="79"/>
      <c r="BX56" s="79"/>
      <c r="BY56" s="84"/>
      <c r="BZ56" s="84"/>
      <c r="CA56" s="84"/>
      <c r="CB56" s="84"/>
      <c r="CC56" s="84"/>
      <c r="CD56" s="84"/>
      <c r="CE56" s="94"/>
      <c r="CF56" s="84"/>
      <c r="CG56" s="79"/>
      <c r="CH56" s="79"/>
      <c r="CI56" s="84"/>
      <c r="CJ56" s="84"/>
      <c r="CK56" s="84"/>
      <c r="CL56" s="95"/>
      <c r="CS56" s="447">
        <f>(AK56*2+AO56)*100+AX56*5+(24-BC56)</f>
        <v>302</v>
      </c>
      <c r="CT56" s="447">
        <f>RANK(CS56,CS46:CS75,0)</f>
        <v>5</v>
      </c>
      <c r="CU56" s="447">
        <f>RANK(CS56,CS54:CS59,0)</f>
        <v>2</v>
      </c>
      <c r="CV56" s="399">
        <f>IF(CU54+CU56+CU58=6,"","*")</f>
      </c>
    </row>
    <row r="57" spans="1:100" ht="11.25" customHeight="1">
      <c r="A57" s="369"/>
      <c r="B57" s="369"/>
      <c r="C57" s="369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63" t="str">
        <f>IF(S56&gt;W56,"○",IF(S56=W56,"△",IF(S56&lt;W56,"×")))</f>
        <v>○</v>
      </c>
      <c r="T57" s="349"/>
      <c r="U57" s="349"/>
      <c r="V57" s="349"/>
      <c r="W57" s="349"/>
      <c r="X57" s="352"/>
      <c r="Y57" s="345"/>
      <c r="Z57" s="346"/>
      <c r="AA57" s="346"/>
      <c r="AB57" s="346"/>
      <c r="AC57" s="346"/>
      <c r="AD57" s="347"/>
      <c r="AE57" s="363" t="str">
        <f>IF(AE56&gt;AI56,"○",IF(AE56=AI56,"△",IF(AE56&lt;AI56,"×")))</f>
        <v>×</v>
      </c>
      <c r="AF57" s="349"/>
      <c r="AG57" s="349"/>
      <c r="AH57" s="349"/>
      <c r="AI57" s="349"/>
      <c r="AJ57" s="352"/>
      <c r="AK57" s="363"/>
      <c r="AL57" s="349"/>
      <c r="AM57" s="349"/>
      <c r="AN57" s="349"/>
      <c r="AO57" s="349"/>
      <c r="AP57" s="349"/>
      <c r="AQ57" s="349"/>
      <c r="AR57" s="349"/>
      <c r="AS57" s="349"/>
      <c r="AT57" s="352"/>
      <c r="AU57" s="363"/>
      <c r="AV57" s="349"/>
      <c r="AW57" s="352"/>
      <c r="AX57" s="363"/>
      <c r="AY57" s="349"/>
      <c r="AZ57" s="349"/>
      <c r="BA57" s="349"/>
      <c r="BB57" s="349"/>
      <c r="BC57" s="349"/>
      <c r="BD57" s="349"/>
      <c r="BE57" s="352"/>
      <c r="BF57" s="363"/>
      <c r="BG57" s="349"/>
      <c r="BH57" s="352"/>
      <c r="BI57" s="84"/>
      <c r="BJ57" s="84"/>
      <c r="BK57" s="79"/>
      <c r="BL57" s="79"/>
      <c r="BM57" s="84"/>
      <c r="BN57" s="84"/>
      <c r="BO57" s="94"/>
      <c r="BP57" s="84"/>
      <c r="BQ57" s="79"/>
      <c r="BR57" s="79"/>
      <c r="BS57" s="84"/>
      <c r="BT57" s="84"/>
      <c r="BU57" s="84"/>
      <c r="BV57" s="95"/>
      <c r="BW57" s="79"/>
      <c r="BX57" s="79"/>
      <c r="BY57" s="84"/>
      <c r="BZ57" s="84"/>
      <c r="CA57" s="84"/>
      <c r="CB57" s="84"/>
      <c r="CC57" s="84"/>
      <c r="CD57" s="84"/>
      <c r="CE57" s="94"/>
      <c r="CF57" s="84"/>
      <c r="CG57" s="79"/>
      <c r="CH57" s="79"/>
      <c r="CI57" s="84"/>
      <c r="CJ57" s="84"/>
      <c r="CK57" s="84"/>
      <c r="CL57" s="95"/>
      <c r="CS57" s="447"/>
      <c r="CT57" s="447"/>
      <c r="CU57" s="447"/>
      <c r="CV57" s="399"/>
    </row>
    <row r="58" spans="1:100" ht="11.25" customHeight="1">
      <c r="A58" s="369">
        <v>6</v>
      </c>
      <c r="B58" s="369"/>
      <c r="C58" s="369"/>
      <c r="D58" s="370" t="s">
        <v>102</v>
      </c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62">
        <f>AI54</f>
        <v>11</v>
      </c>
      <c r="T58" s="348"/>
      <c r="U58" s="348" t="s">
        <v>171</v>
      </c>
      <c r="V58" s="348"/>
      <c r="W58" s="348">
        <f>AE54</f>
        <v>5</v>
      </c>
      <c r="X58" s="351"/>
      <c r="Y58" s="362">
        <f>AI56</f>
        <v>10</v>
      </c>
      <c r="Z58" s="348"/>
      <c r="AA58" s="348" t="s">
        <v>171</v>
      </c>
      <c r="AB58" s="348"/>
      <c r="AC58" s="348">
        <f>AE56</f>
        <v>9</v>
      </c>
      <c r="AD58" s="351"/>
      <c r="AE58" s="342"/>
      <c r="AF58" s="343"/>
      <c r="AG58" s="343"/>
      <c r="AH58" s="343"/>
      <c r="AI58" s="343"/>
      <c r="AJ58" s="344"/>
      <c r="AK58" s="362">
        <f>COUNTIF(S59:AJ59,"○")</f>
        <v>2</v>
      </c>
      <c r="AL58" s="348"/>
      <c r="AM58" s="348" t="s">
        <v>171</v>
      </c>
      <c r="AN58" s="348"/>
      <c r="AO58" s="348">
        <f>COUNTIF(S59:AJ59,"△")</f>
        <v>0</v>
      </c>
      <c r="AP58" s="348"/>
      <c r="AQ58" s="348" t="s">
        <v>171</v>
      </c>
      <c r="AR58" s="348"/>
      <c r="AS58" s="348">
        <f>COUNTIF(S59:AJ59,"×")</f>
        <v>0</v>
      </c>
      <c r="AT58" s="351"/>
      <c r="AU58" s="362">
        <f>AK58*2+AO58</f>
        <v>4</v>
      </c>
      <c r="AV58" s="348"/>
      <c r="AW58" s="351"/>
      <c r="AX58" s="362">
        <f>S58+Y58+AE58</f>
        <v>21</v>
      </c>
      <c r="AY58" s="348"/>
      <c r="AZ58" s="348"/>
      <c r="BA58" s="348" t="s">
        <v>171</v>
      </c>
      <c r="BB58" s="348"/>
      <c r="BC58" s="348">
        <f>W58+AC58+AI58</f>
        <v>14</v>
      </c>
      <c r="BD58" s="348"/>
      <c r="BE58" s="351"/>
      <c r="BF58" s="362">
        <f>IF(CV58="*","",CU58)</f>
        <v>1</v>
      </c>
      <c r="BG58" s="348"/>
      <c r="BH58" s="351"/>
      <c r="BI58" s="84"/>
      <c r="BJ58" s="84"/>
      <c r="BK58" s="79"/>
      <c r="BL58" s="79"/>
      <c r="BM58" s="84"/>
      <c r="BN58" s="84"/>
      <c r="BO58" s="94"/>
      <c r="BP58" s="84"/>
      <c r="BQ58" s="79"/>
      <c r="BR58" s="79"/>
      <c r="BS58" s="84"/>
      <c r="BT58" s="84"/>
      <c r="BU58" s="84"/>
      <c r="BV58" s="95"/>
      <c r="BW58" s="79"/>
      <c r="BX58" s="79"/>
      <c r="BY58" s="84"/>
      <c r="BZ58" s="84"/>
      <c r="CA58" s="84"/>
      <c r="CB58" s="84"/>
      <c r="CC58" s="84"/>
      <c r="CD58" s="84"/>
      <c r="CE58" s="94"/>
      <c r="CF58" s="84"/>
      <c r="CG58" s="79"/>
      <c r="CH58" s="79"/>
      <c r="CI58" s="84"/>
      <c r="CJ58" s="84"/>
      <c r="CK58" s="84"/>
      <c r="CL58" s="95"/>
      <c r="CS58" s="447">
        <f>(AK58*2+AO58)*100+AX58*5+(24-BC58)</f>
        <v>515</v>
      </c>
      <c r="CT58" s="447">
        <f>RANK(CS58,CS46:CS75,0)</f>
        <v>1</v>
      </c>
      <c r="CU58" s="447">
        <f>RANK(CS58,CS54:CS59,0)</f>
        <v>1</v>
      </c>
      <c r="CV58" s="399">
        <f>IF(CU54+CU56+CU58=6,"","*")</f>
      </c>
    </row>
    <row r="59" spans="1:100" ht="11.25" customHeight="1">
      <c r="A59" s="369"/>
      <c r="B59" s="369"/>
      <c r="C59" s="369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63" t="str">
        <f>IF(S58&gt;W58,"○",IF(S58=W58,"△",IF(S58&lt;W58,"×")))</f>
        <v>○</v>
      </c>
      <c r="T59" s="349"/>
      <c r="U59" s="349"/>
      <c r="V59" s="349"/>
      <c r="W59" s="349"/>
      <c r="X59" s="352"/>
      <c r="Y59" s="363" t="str">
        <f>IF(Y58&gt;AC58,"○",IF(Y58=AC58,"△",IF(Y58&lt;AC58,"×")))</f>
        <v>○</v>
      </c>
      <c r="Z59" s="349"/>
      <c r="AA59" s="349"/>
      <c r="AB59" s="349"/>
      <c r="AC59" s="349"/>
      <c r="AD59" s="352"/>
      <c r="AE59" s="345"/>
      <c r="AF59" s="346"/>
      <c r="AG59" s="346"/>
      <c r="AH59" s="346"/>
      <c r="AI59" s="346"/>
      <c r="AJ59" s="347"/>
      <c r="AK59" s="363"/>
      <c r="AL59" s="349"/>
      <c r="AM59" s="349"/>
      <c r="AN59" s="349"/>
      <c r="AO59" s="349"/>
      <c r="AP59" s="349"/>
      <c r="AQ59" s="349"/>
      <c r="AR59" s="349"/>
      <c r="AS59" s="349"/>
      <c r="AT59" s="352"/>
      <c r="AU59" s="363"/>
      <c r="AV59" s="349"/>
      <c r="AW59" s="352"/>
      <c r="AX59" s="363"/>
      <c r="AY59" s="349"/>
      <c r="AZ59" s="349"/>
      <c r="BA59" s="349"/>
      <c r="BB59" s="349"/>
      <c r="BC59" s="349"/>
      <c r="BD59" s="349"/>
      <c r="BE59" s="352"/>
      <c r="BF59" s="363"/>
      <c r="BG59" s="349"/>
      <c r="BH59" s="352"/>
      <c r="BI59" s="84"/>
      <c r="BJ59" s="84"/>
      <c r="BK59" s="79"/>
      <c r="BL59" s="79"/>
      <c r="BM59" s="84"/>
      <c r="BN59" s="84"/>
      <c r="BO59" s="94"/>
      <c r="BP59" s="84"/>
      <c r="BQ59" s="79"/>
      <c r="BR59" s="79"/>
      <c r="BS59" s="84"/>
      <c r="BT59" s="84"/>
      <c r="BU59" s="84"/>
      <c r="BV59" s="95"/>
      <c r="BW59" s="79"/>
      <c r="BX59" s="79"/>
      <c r="BY59" s="84"/>
      <c r="BZ59" s="84"/>
      <c r="CA59" s="84"/>
      <c r="CB59" s="84"/>
      <c r="CC59" s="84"/>
      <c r="CD59" s="84"/>
      <c r="CE59" s="94"/>
      <c r="CF59" s="84"/>
      <c r="CG59" s="79"/>
      <c r="CH59" s="79"/>
      <c r="CI59" s="84"/>
      <c r="CJ59" s="84"/>
      <c r="CK59" s="84"/>
      <c r="CL59" s="95"/>
      <c r="CS59" s="447"/>
      <c r="CT59" s="447"/>
      <c r="CU59" s="447"/>
      <c r="CV59" s="399"/>
    </row>
    <row r="60" spans="1:90" ht="18.75" customHeight="1">
      <c r="A60" s="160" t="s">
        <v>94</v>
      </c>
      <c r="B60" s="96"/>
      <c r="C60" s="146"/>
      <c r="D60" s="146"/>
      <c r="E60" s="146"/>
      <c r="F60" s="147"/>
      <c r="G60" s="147"/>
      <c r="H60" s="147"/>
      <c r="I60" s="79"/>
      <c r="J60" s="79"/>
      <c r="K60" s="84"/>
      <c r="L60" s="84"/>
      <c r="M60" s="84"/>
      <c r="N60" s="84"/>
      <c r="O60" s="79"/>
      <c r="P60" s="79"/>
      <c r="Q60" s="147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153"/>
      <c r="AE60" s="147"/>
      <c r="AF60" s="147"/>
      <c r="AG60" s="79"/>
      <c r="AH60" s="79"/>
      <c r="AI60" s="84"/>
      <c r="AJ60" s="84"/>
      <c r="AK60" s="79"/>
      <c r="AL60" s="84"/>
      <c r="AM60" s="84"/>
      <c r="AN60" s="79"/>
      <c r="AO60" s="79"/>
      <c r="AP60" s="104"/>
      <c r="AQ60" s="104"/>
      <c r="AR60" s="104"/>
      <c r="AS60" s="84"/>
      <c r="AT60" s="84"/>
      <c r="AU60" s="79"/>
      <c r="AV60" s="79"/>
      <c r="AW60" s="84"/>
      <c r="AX60" s="84"/>
      <c r="AY60" s="79"/>
      <c r="AZ60" s="79"/>
      <c r="BA60" s="84"/>
      <c r="BB60" s="84"/>
      <c r="BC60" s="84"/>
      <c r="BD60" s="84"/>
      <c r="BE60" s="79"/>
      <c r="BF60" s="79"/>
      <c r="BG60" s="104"/>
      <c r="BH60" s="104"/>
      <c r="BI60" s="84"/>
      <c r="BJ60" s="84"/>
      <c r="BK60" s="79"/>
      <c r="BL60" s="79"/>
      <c r="BM60" s="84"/>
      <c r="BN60" s="84"/>
      <c r="BO60" s="94"/>
      <c r="BP60" s="84"/>
      <c r="BQ60" s="79"/>
      <c r="BR60" s="79"/>
      <c r="BS60" s="84"/>
      <c r="BT60" s="84"/>
      <c r="BU60" s="84"/>
      <c r="BV60" s="95"/>
      <c r="BW60" s="79"/>
      <c r="BX60" s="79"/>
      <c r="BY60" s="84"/>
      <c r="BZ60" s="84"/>
      <c r="CA60" s="84"/>
      <c r="CB60" s="84"/>
      <c r="CC60" s="84"/>
      <c r="CD60" s="84"/>
      <c r="CE60" s="94"/>
      <c r="CF60" s="84"/>
      <c r="CG60" s="79"/>
      <c r="CH60" s="79"/>
      <c r="CI60" s="84"/>
      <c r="CJ60" s="84"/>
      <c r="CK60" s="84"/>
      <c r="CL60" s="95"/>
    </row>
    <row r="61" spans="1:90" ht="11.25" customHeight="1">
      <c r="A61" s="365"/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4">
        <f>A62</f>
        <v>7</v>
      </c>
      <c r="T61" s="364"/>
      <c r="U61" s="364"/>
      <c r="V61" s="364"/>
      <c r="W61" s="364"/>
      <c r="X61" s="364"/>
      <c r="Y61" s="364">
        <f>A64</f>
        <v>8</v>
      </c>
      <c r="Z61" s="364"/>
      <c r="AA61" s="364"/>
      <c r="AB61" s="364"/>
      <c r="AC61" s="364"/>
      <c r="AD61" s="364"/>
      <c r="AE61" s="364">
        <f>A66</f>
        <v>9</v>
      </c>
      <c r="AF61" s="364"/>
      <c r="AG61" s="364"/>
      <c r="AH61" s="364"/>
      <c r="AI61" s="364"/>
      <c r="AJ61" s="364"/>
      <c r="AK61" s="364" t="s">
        <v>90</v>
      </c>
      <c r="AL61" s="364"/>
      <c r="AM61" s="364"/>
      <c r="AN61" s="364"/>
      <c r="AO61" s="364"/>
      <c r="AP61" s="364"/>
      <c r="AQ61" s="364"/>
      <c r="AR61" s="364"/>
      <c r="AS61" s="364"/>
      <c r="AT61" s="364"/>
      <c r="AU61" s="364" t="s">
        <v>3</v>
      </c>
      <c r="AV61" s="364"/>
      <c r="AW61" s="364"/>
      <c r="AX61" s="364" t="s">
        <v>5</v>
      </c>
      <c r="AY61" s="364"/>
      <c r="AZ61" s="364"/>
      <c r="BA61" s="364"/>
      <c r="BB61" s="364"/>
      <c r="BC61" s="364"/>
      <c r="BD61" s="364"/>
      <c r="BE61" s="364"/>
      <c r="BF61" s="364" t="s">
        <v>4</v>
      </c>
      <c r="BG61" s="364"/>
      <c r="BH61" s="364"/>
      <c r="BI61" s="84"/>
      <c r="BJ61" s="84"/>
      <c r="BK61" s="79"/>
      <c r="BL61" s="79"/>
      <c r="BM61" s="84"/>
      <c r="BN61" s="84"/>
      <c r="BO61" s="94"/>
      <c r="BP61" s="84"/>
      <c r="BQ61" s="79"/>
      <c r="BR61" s="84"/>
      <c r="BS61" s="84"/>
      <c r="BT61" s="84"/>
      <c r="BU61" s="84"/>
      <c r="BV61" s="95"/>
      <c r="BW61" s="84"/>
      <c r="BX61" s="84"/>
      <c r="BY61" s="84"/>
      <c r="BZ61" s="107"/>
      <c r="CA61" s="84"/>
      <c r="CB61" s="84"/>
      <c r="CC61" s="84"/>
      <c r="CD61" s="84"/>
      <c r="CE61" s="94"/>
      <c r="CF61" s="84"/>
      <c r="CG61" s="79"/>
      <c r="CH61" s="84"/>
      <c r="CI61" s="84"/>
      <c r="CJ61" s="84"/>
      <c r="CK61" s="84"/>
      <c r="CL61" s="95"/>
    </row>
    <row r="62" spans="1:100" ht="11.25" customHeight="1">
      <c r="A62" s="369">
        <v>7</v>
      </c>
      <c r="B62" s="369"/>
      <c r="C62" s="369"/>
      <c r="D62" s="370" t="s">
        <v>250</v>
      </c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42"/>
      <c r="T62" s="343"/>
      <c r="U62" s="343"/>
      <c r="V62" s="343"/>
      <c r="W62" s="343"/>
      <c r="X62" s="344"/>
      <c r="Y62" s="362">
        <f>'日程'!L132</f>
        <v>10</v>
      </c>
      <c r="Z62" s="348"/>
      <c r="AA62" s="348" t="s">
        <v>171</v>
      </c>
      <c r="AB62" s="348"/>
      <c r="AC62" s="348">
        <f>'日程'!R132</f>
        <v>8</v>
      </c>
      <c r="AD62" s="351"/>
      <c r="AE62" s="362">
        <f>'日程'!L133</f>
        <v>9</v>
      </c>
      <c r="AF62" s="348"/>
      <c r="AG62" s="348" t="s">
        <v>171</v>
      </c>
      <c r="AH62" s="348"/>
      <c r="AI62" s="348">
        <f>'日程'!R133</f>
        <v>8</v>
      </c>
      <c r="AJ62" s="351"/>
      <c r="AK62" s="362">
        <f>COUNTIF(S63:AJ63,"○")</f>
        <v>2</v>
      </c>
      <c r="AL62" s="348"/>
      <c r="AM62" s="348" t="s">
        <v>171</v>
      </c>
      <c r="AN62" s="348"/>
      <c r="AO62" s="348">
        <f>COUNTIF(S63:AJ63,"△")</f>
        <v>0</v>
      </c>
      <c r="AP62" s="348"/>
      <c r="AQ62" s="348" t="s">
        <v>171</v>
      </c>
      <c r="AR62" s="348"/>
      <c r="AS62" s="348">
        <f>COUNTIF(S63:AJ63,"×")</f>
        <v>0</v>
      </c>
      <c r="AT62" s="351"/>
      <c r="AU62" s="362">
        <f>AK62*2+AO62</f>
        <v>4</v>
      </c>
      <c r="AV62" s="348"/>
      <c r="AW62" s="351"/>
      <c r="AX62" s="362">
        <f>S62+Y62+AE62</f>
        <v>19</v>
      </c>
      <c r="AY62" s="348"/>
      <c r="AZ62" s="348"/>
      <c r="BA62" s="348" t="s">
        <v>171</v>
      </c>
      <c r="BB62" s="348"/>
      <c r="BC62" s="348">
        <f>W62+AC62+AI62</f>
        <v>16</v>
      </c>
      <c r="BD62" s="348"/>
      <c r="BE62" s="351"/>
      <c r="BF62" s="362">
        <f>IF(CV62="*","",CU62)</f>
        <v>1</v>
      </c>
      <c r="BG62" s="348"/>
      <c r="BH62" s="351"/>
      <c r="BI62" s="84"/>
      <c r="BJ62" s="84"/>
      <c r="BK62" s="79"/>
      <c r="BL62" s="79"/>
      <c r="BM62" s="84"/>
      <c r="BN62" s="84"/>
      <c r="BO62" s="94"/>
      <c r="BP62" s="84"/>
      <c r="BQ62" s="79"/>
      <c r="BR62" s="84"/>
      <c r="BS62" s="84"/>
      <c r="BT62" s="84"/>
      <c r="BU62" s="84"/>
      <c r="BV62" s="95"/>
      <c r="BW62" s="84"/>
      <c r="BX62" s="84"/>
      <c r="BY62" s="84"/>
      <c r="BZ62" s="107"/>
      <c r="CA62" s="84"/>
      <c r="CB62" s="84"/>
      <c r="CC62" s="84"/>
      <c r="CD62" s="84"/>
      <c r="CE62" s="94"/>
      <c r="CF62" s="84"/>
      <c r="CG62" s="79"/>
      <c r="CH62" s="84"/>
      <c r="CI62" s="84"/>
      <c r="CJ62" s="84"/>
      <c r="CK62" s="84"/>
      <c r="CL62" s="95"/>
      <c r="CS62" s="447">
        <f>(AK62*2+AO62)*100+AX62*5+(24-BC62)</f>
        <v>503</v>
      </c>
      <c r="CT62" s="447">
        <f>RANK(CS62,CS46:CS75,0)</f>
        <v>3</v>
      </c>
      <c r="CU62" s="447">
        <f>RANK(CS62,CS62:CS67,0)</f>
        <v>1</v>
      </c>
      <c r="CV62" s="399">
        <f>IF(CU62+CU64+CU66=6,"","*")</f>
      </c>
    </row>
    <row r="63" spans="1:100" ht="11.25" customHeight="1">
      <c r="A63" s="369"/>
      <c r="B63" s="369"/>
      <c r="C63" s="369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45"/>
      <c r="T63" s="346"/>
      <c r="U63" s="346"/>
      <c r="V63" s="346"/>
      <c r="W63" s="346"/>
      <c r="X63" s="347"/>
      <c r="Y63" s="363" t="str">
        <f>IF(Y62&gt;AC62,"○",IF(Y62=AC62,"△",IF(Y62&lt;AC62,"×")))</f>
        <v>○</v>
      </c>
      <c r="Z63" s="349"/>
      <c r="AA63" s="349"/>
      <c r="AB63" s="349"/>
      <c r="AC63" s="349"/>
      <c r="AD63" s="352"/>
      <c r="AE63" s="363" t="str">
        <f>IF(AE62&gt;AI62,"○",IF(AE62=AI62,"△",IF(AE62&lt;AI62,"×")))</f>
        <v>○</v>
      </c>
      <c r="AF63" s="349"/>
      <c r="AG63" s="349"/>
      <c r="AH63" s="349"/>
      <c r="AI63" s="349"/>
      <c r="AJ63" s="352"/>
      <c r="AK63" s="363"/>
      <c r="AL63" s="349"/>
      <c r="AM63" s="349"/>
      <c r="AN63" s="349"/>
      <c r="AO63" s="349"/>
      <c r="AP63" s="349"/>
      <c r="AQ63" s="349"/>
      <c r="AR63" s="349"/>
      <c r="AS63" s="349"/>
      <c r="AT63" s="352"/>
      <c r="AU63" s="363"/>
      <c r="AV63" s="349"/>
      <c r="AW63" s="352"/>
      <c r="AX63" s="363"/>
      <c r="AY63" s="349"/>
      <c r="AZ63" s="349"/>
      <c r="BA63" s="349"/>
      <c r="BB63" s="349"/>
      <c r="BC63" s="349"/>
      <c r="BD63" s="349"/>
      <c r="BE63" s="352"/>
      <c r="BF63" s="363"/>
      <c r="BG63" s="349"/>
      <c r="BH63" s="352"/>
      <c r="BI63" s="84"/>
      <c r="BJ63" s="84"/>
      <c r="BK63" s="79"/>
      <c r="BL63" s="79"/>
      <c r="BM63" s="84"/>
      <c r="BN63" s="84"/>
      <c r="BO63" s="94"/>
      <c r="BP63" s="84"/>
      <c r="BQ63" s="79"/>
      <c r="BR63" s="107"/>
      <c r="BS63" s="107"/>
      <c r="BT63" s="84"/>
      <c r="BU63" s="84"/>
      <c r="BV63" s="95"/>
      <c r="BW63" s="84"/>
      <c r="BX63" s="84"/>
      <c r="BY63" s="84"/>
      <c r="CB63" s="84"/>
      <c r="CC63" s="84"/>
      <c r="CE63" s="94"/>
      <c r="CF63" s="84"/>
      <c r="CG63" s="79"/>
      <c r="CH63" s="107"/>
      <c r="CI63" s="107"/>
      <c r="CJ63" s="84"/>
      <c r="CK63" s="84"/>
      <c r="CL63" s="95"/>
      <c r="CM63" s="94"/>
      <c r="CS63" s="447"/>
      <c r="CT63" s="447"/>
      <c r="CU63" s="447"/>
      <c r="CV63" s="399"/>
    </row>
    <row r="64" spans="1:100" ht="11.25" customHeight="1">
      <c r="A64" s="369">
        <v>8</v>
      </c>
      <c r="B64" s="369"/>
      <c r="C64" s="369"/>
      <c r="D64" s="370" t="s">
        <v>98</v>
      </c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62">
        <f>AC62</f>
        <v>8</v>
      </c>
      <c r="T64" s="348"/>
      <c r="U64" s="348" t="s">
        <v>171</v>
      </c>
      <c r="V64" s="348"/>
      <c r="W64" s="348">
        <f>Y62</f>
        <v>10</v>
      </c>
      <c r="X64" s="351"/>
      <c r="Y64" s="342"/>
      <c r="Z64" s="343"/>
      <c r="AA64" s="343"/>
      <c r="AB64" s="343"/>
      <c r="AC64" s="343"/>
      <c r="AD64" s="344"/>
      <c r="AE64" s="362">
        <f>'日程'!L134</f>
        <v>8</v>
      </c>
      <c r="AF64" s="348"/>
      <c r="AG64" s="348" t="s">
        <v>171</v>
      </c>
      <c r="AH64" s="348"/>
      <c r="AI64" s="348">
        <f>'日程'!R134</f>
        <v>8</v>
      </c>
      <c r="AJ64" s="351"/>
      <c r="AK64" s="362">
        <f>COUNTIF(S65:AJ65,"○")</f>
        <v>0</v>
      </c>
      <c r="AL64" s="348"/>
      <c r="AM64" s="348" t="s">
        <v>171</v>
      </c>
      <c r="AN64" s="348"/>
      <c r="AO64" s="348">
        <f>COUNTIF(S65:AJ65,"△")</f>
        <v>1</v>
      </c>
      <c r="AP64" s="348"/>
      <c r="AQ64" s="348" t="s">
        <v>171</v>
      </c>
      <c r="AR64" s="348"/>
      <c r="AS64" s="348">
        <f>COUNTIF(S65:AJ65,"×")</f>
        <v>1</v>
      </c>
      <c r="AT64" s="351"/>
      <c r="AU64" s="362">
        <f>AK64*2+AO64</f>
        <v>1</v>
      </c>
      <c r="AV64" s="348"/>
      <c r="AW64" s="351"/>
      <c r="AX64" s="362">
        <f>S64+Y64+AE64</f>
        <v>16</v>
      </c>
      <c r="AY64" s="348"/>
      <c r="AZ64" s="348"/>
      <c r="BA64" s="348" t="s">
        <v>171</v>
      </c>
      <c r="BB64" s="348"/>
      <c r="BC64" s="348">
        <f>W64+AC64+AI64</f>
        <v>18</v>
      </c>
      <c r="BD64" s="348"/>
      <c r="BE64" s="351"/>
      <c r="BF64" s="362">
        <f>IF(CV64="*","",CU64)</f>
        <v>3</v>
      </c>
      <c r="BG64" s="348"/>
      <c r="BH64" s="351"/>
      <c r="BI64" s="84"/>
      <c r="BJ64" s="84"/>
      <c r="BK64" s="79"/>
      <c r="BL64" s="79"/>
      <c r="BM64" s="84"/>
      <c r="BN64" s="417" t="str">
        <f>IF(BF46=1,D46,IF(BF48=1,D48,IF(BF50=1,D50,"")))</f>
        <v>笹岡ジェイソンズ</v>
      </c>
      <c r="BO64" s="418"/>
      <c r="BP64" s="83"/>
      <c r="BQ64" s="151"/>
      <c r="BR64" s="142"/>
      <c r="BS64" s="142"/>
      <c r="BT64" s="143"/>
      <c r="BU64" s="140"/>
      <c r="BV64" s="417" t="str">
        <f>IF(BF54=1,D54,IF(BF56=1,D56,IF(BF58=1,D58,"")))</f>
        <v>館ミュートス</v>
      </c>
      <c r="BW64" s="418"/>
      <c r="BX64" s="143"/>
      <c r="BY64" s="140"/>
      <c r="BZ64" s="142"/>
      <c r="CA64" s="142"/>
      <c r="CB64" s="143"/>
      <c r="CC64" s="140"/>
      <c r="CD64" s="417" t="str">
        <f>IF(BF62=1,D62,IF(BF64=1,D64,IF(BF66=1,D66,"")))</f>
        <v>大衡ドリームズα</v>
      </c>
      <c r="CE64" s="418"/>
      <c r="CF64" s="161"/>
      <c r="CG64" s="161"/>
      <c r="CH64" s="161"/>
      <c r="CI64" s="161"/>
      <c r="CJ64" s="142"/>
      <c r="CK64" s="142"/>
      <c r="CL64" s="417" t="str">
        <f>IF(BF70=1,D70,IF(BF72=1,D72,IF(BF74=1,D74,"")))</f>
        <v>白二ドリームズ</v>
      </c>
      <c r="CM64" s="418"/>
      <c r="CS64" s="447">
        <f>(AK64*2+AO64)*100+AX64*5+(24-BC64)</f>
        <v>186</v>
      </c>
      <c r="CT64" s="447">
        <f>RANK(CS64,CS46:CS75,0)</f>
        <v>10</v>
      </c>
      <c r="CU64" s="447">
        <f>RANK(CS64,CS62:CS67,0)</f>
        <v>3</v>
      </c>
      <c r="CV64" s="399">
        <f>IF(CU62+CU64+CU66=6,"","*")</f>
      </c>
    </row>
    <row r="65" spans="1:100" ht="11.25" customHeight="1">
      <c r="A65" s="369"/>
      <c r="B65" s="369"/>
      <c r="C65" s="369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63" t="str">
        <f>IF(S64&gt;W64,"○",IF(S64=W64,"△",IF(S64&lt;W64,"×")))</f>
        <v>×</v>
      </c>
      <c r="T65" s="349"/>
      <c r="U65" s="349"/>
      <c r="V65" s="349"/>
      <c r="W65" s="349"/>
      <c r="X65" s="352"/>
      <c r="Y65" s="345"/>
      <c r="Z65" s="346"/>
      <c r="AA65" s="346"/>
      <c r="AB65" s="346"/>
      <c r="AC65" s="346"/>
      <c r="AD65" s="347"/>
      <c r="AE65" s="363" t="str">
        <f>IF(AE64&gt;AI64,"○",IF(AE64=AI64,"△",IF(AE64&lt;AI64,"×")))</f>
        <v>△</v>
      </c>
      <c r="AF65" s="349"/>
      <c r="AG65" s="349"/>
      <c r="AH65" s="349"/>
      <c r="AI65" s="349"/>
      <c r="AJ65" s="352"/>
      <c r="AK65" s="363"/>
      <c r="AL65" s="349"/>
      <c r="AM65" s="349"/>
      <c r="AN65" s="349"/>
      <c r="AO65" s="349"/>
      <c r="AP65" s="349"/>
      <c r="AQ65" s="349"/>
      <c r="AR65" s="349"/>
      <c r="AS65" s="349"/>
      <c r="AT65" s="352"/>
      <c r="AU65" s="363"/>
      <c r="AV65" s="349"/>
      <c r="AW65" s="352"/>
      <c r="AX65" s="363"/>
      <c r="AY65" s="349"/>
      <c r="AZ65" s="349"/>
      <c r="BA65" s="349"/>
      <c r="BB65" s="349"/>
      <c r="BC65" s="349"/>
      <c r="BD65" s="349"/>
      <c r="BE65" s="352"/>
      <c r="BF65" s="363"/>
      <c r="BG65" s="349"/>
      <c r="BH65" s="352"/>
      <c r="BI65" s="84"/>
      <c r="BJ65" s="84"/>
      <c r="BK65" s="79"/>
      <c r="BL65" s="79"/>
      <c r="BM65" s="84"/>
      <c r="BN65" s="419"/>
      <c r="BO65" s="420"/>
      <c r="BP65" s="83"/>
      <c r="BQ65" s="151"/>
      <c r="BR65" s="142"/>
      <c r="BS65" s="142"/>
      <c r="BT65" s="143"/>
      <c r="BU65" s="140"/>
      <c r="BV65" s="419"/>
      <c r="BW65" s="420"/>
      <c r="BX65" s="143"/>
      <c r="BY65" s="140"/>
      <c r="BZ65" s="142"/>
      <c r="CA65" s="142"/>
      <c r="CB65" s="143"/>
      <c r="CC65" s="140"/>
      <c r="CD65" s="419"/>
      <c r="CE65" s="420"/>
      <c r="CF65" s="161"/>
      <c r="CG65" s="161"/>
      <c r="CH65" s="161"/>
      <c r="CI65" s="161"/>
      <c r="CJ65" s="142"/>
      <c r="CK65" s="142"/>
      <c r="CL65" s="419"/>
      <c r="CM65" s="420"/>
      <c r="CS65" s="447"/>
      <c r="CT65" s="447"/>
      <c r="CU65" s="447"/>
      <c r="CV65" s="399"/>
    </row>
    <row r="66" spans="1:100" ht="11.25" customHeight="1">
      <c r="A66" s="369">
        <v>9</v>
      </c>
      <c r="B66" s="369"/>
      <c r="C66" s="369"/>
      <c r="D66" s="370" t="s">
        <v>173</v>
      </c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62">
        <f>AI62</f>
        <v>8</v>
      </c>
      <c r="T66" s="348"/>
      <c r="U66" s="348" t="s">
        <v>171</v>
      </c>
      <c r="V66" s="348"/>
      <c r="W66" s="348">
        <f>AE62</f>
        <v>9</v>
      </c>
      <c r="X66" s="351"/>
      <c r="Y66" s="362">
        <f>AI64</f>
        <v>8</v>
      </c>
      <c r="Z66" s="348"/>
      <c r="AA66" s="348" t="s">
        <v>171</v>
      </c>
      <c r="AB66" s="348"/>
      <c r="AC66" s="348">
        <f>AE64</f>
        <v>8</v>
      </c>
      <c r="AD66" s="351"/>
      <c r="AE66" s="342"/>
      <c r="AF66" s="343"/>
      <c r="AG66" s="343"/>
      <c r="AH66" s="343"/>
      <c r="AI66" s="343"/>
      <c r="AJ66" s="344"/>
      <c r="AK66" s="362">
        <f>COUNTIF(S67:AJ67,"○")</f>
        <v>0</v>
      </c>
      <c r="AL66" s="348"/>
      <c r="AM66" s="348" t="s">
        <v>171</v>
      </c>
      <c r="AN66" s="348"/>
      <c r="AO66" s="348">
        <f>COUNTIF(S67:AJ67,"△")</f>
        <v>1</v>
      </c>
      <c r="AP66" s="348"/>
      <c r="AQ66" s="348" t="s">
        <v>171</v>
      </c>
      <c r="AR66" s="348"/>
      <c r="AS66" s="348">
        <f>COUNTIF(S67:AJ67,"×")</f>
        <v>1</v>
      </c>
      <c r="AT66" s="351"/>
      <c r="AU66" s="362">
        <f>AK66*2+AO66</f>
        <v>1</v>
      </c>
      <c r="AV66" s="348"/>
      <c r="AW66" s="351"/>
      <c r="AX66" s="362">
        <f>S66+Y66+AE66</f>
        <v>16</v>
      </c>
      <c r="AY66" s="348"/>
      <c r="AZ66" s="348"/>
      <c r="BA66" s="348" t="s">
        <v>171</v>
      </c>
      <c r="BB66" s="348"/>
      <c r="BC66" s="348">
        <f>W66+AC66+AI66</f>
        <v>17</v>
      </c>
      <c r="BD66" s="348"/>
      <c r="BE66" s="351"/>
      <c r="BF66" s="362">
        <f>IF(CV66="*","",CU66)</f>
        <v>2</v>
      </c>
      <c r="BG66" s="348"/>
      <c r="BH66" s="351"/>
      <c r="BI66" s="84"/>
      <c r="BJ66" s="84"/>
      <c r="BK66" s="79"/>
      <c r="BL66" s="79"/>
      <c r="BM66" s="84"/>
      <c r="BN66" s="419"/>
      <c r="BO66" s="420"/>
      <c r="BP66" s="83"/>
      <c r="BQ66" s="151"/>
      <c r="BR66" s="142"/>
      <c r="BS66" s="142"/>
      <c r="BT66" s="143"/>
      <c r="BU66" s="140"/>
      <c r="BV66" s="419"/>
      <c r="BW66" s="420"/>
      <c r="BX66" s="143"/>
      <c r="BY66" s="140"/>
      <c r="BZ66" s="142"/>
      <c r="CA66" s="142"/>
      <c r="CB66" s="143"/>
      <c r="CC66" s="140"/>
      <c r="CD66" s="419"/>
      <c r="CE66" s="420"/>
      <c r="CF66" s="161"/>
      <c r="CG66" s="161"/>
      <c r="CH66" s="161"/>
      <c r="CI66" s="161"/>
      <c r="CJ66" s="142"/>
      <c r="CK66" s="142"/>
      <c r="CL66" s="419"/>
      <c r="CM66" s="420"/>
      <c r="CS66" s="447">
        <f>(AK66*2+AO66)*100+AX66*5+(24-BC66)</f>
        <v>187</v>
      </c>
      <c r="CT66" s="447">
        <f>RANK(CS66,CS46:CS75,0)</f>
        <v>9</v>
      </c>
      <c r="CU66" s="447">
        <f>RANK(CS66,CS62:CS67,0)</f>
        <v>2</v>
      </c>
      <c r="CV66" s="399">
        <f>IF(CU62+CU64+CU66=6,"","*")</f>
      </c>
    </row>
    <row r="67" spans="1:100" ht="11.25" customHeight="1">
      <c r="A67" s="369"/>
      <c r="B67" s="369"/>
      <c r="C67" s="369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63" t="str">
        <f>IF(S66&gt;W66,"○",IF(S66=W66,"△",IF(S66&lt;W66,"×")))</f>
        <v>×</v>
      </c>
      <c r="T67" s="349"/>
      <c r="U67" s="349"/>
      <c r="V67" s="349"/>
      <c r="W67" s="349"/>
      <c r="X67" s="352"/>
      <c r="Y67" s="363" t="str">
        <f>IF(Y66&gt;AC66,"○",IF(Y66=AC66,"△",IF(Y66&lt;AC66,"×")))</f>
        <v>△</v>
      </c>
      <c r="Z67" s="349"/>
      <c r="AA67" s="349"/>
      <c r="AB67" s="349"/>
      <c r="AC67" s="349"/>
      <c r="AD67" s="352"/>
      <c r="AE67" s="345"/>
      <c r="AF67" s="346"/>
      <c r="AG67" s="346"/>
      <c r="AH67" s="346"/>
      <c r="AI67" s="346"/>
      <c r="AJ67" s="347"/>
      <c r="AK67" s="363"/>
      <c r="AL67" s="349"/>
      <c r="AM67" s="349"/>
      <c r="AN67" s="349"/>
      <c r="AO67" s="349"/>
      <c r="AP67" s="349"/>
      <c r="AQ67" s="349"/>
      <c r="AR67" s="349"/>
      <c r="AS67" s="349"/>
      <c r="AT67" s="352"/>
      <c r="AU67" s="363"/>
      <c r="AV67" s="349"/>
      <c r="AW67" s="352"/>
      <c r="AX67" s="363"/>
      <c r="AY67" s="349"/>
      <c r="AZ67" s="349"/>
      <c r="BA67" s="349"/>
      <c r="BB67" s="349"/>
      <c r="BC67" s="349"/>
      <c r="BD67" s="349"/>
      <c r="BE67" s="352"/>
      <c r="BF67" s="363"/>
      <c r="BG67" s="349"/>
      <c r="BH67" s="352"/>
      <c r="BI67" s="84"/>
      <c r="BJ67" s="84"/>
      <c r="BK67" s="79"/>
      <c r="BL67" s="79"/>
      <c r="BM67" s="84"/>
      <c r="BN67" s="419"/>
      <c r="BO67" s="420"/>
      <c r="BP67" s="83"/>
      <c r="BQ67" s="151"/>
      <c r="BR67" s="142"/>
      <c r="BS67" s="142"/>
      <c r="BT67" s="143"/>
      <c r="BU67" s="140"/>
      <c r="BV67" s="419"/>
      <c r="BW67" s="420"/>
      <c r="BX67" s="143"/>
      <c r="BY67" s="140"/>
      <c r="BZ67" s="142"/>
      <c r="CA67" s="142"/>
      <c r="CB67" s="143"/>
      <c r="CC67" s="140"/>
      <c r="CD67" s="419"/>
      <c r="CE67" s="420"/>
      <c r="CF67" s="161"/>
      <c r="CG67" s="161"/>
      <c r="CH67" s="161"/>
      <c r="CI67" s="161"/>
      <c r="CJ67" s="142"/>
      <c r="CK67" s="142"/>
      <c r="CL67" s="419"/>
      <c r="CM67" s="420"/>
      <c r="CS67" s="447"/>
      <c r="CT67" s="447"/>
      <c r="CU67" s="447"/>
      <c r="CV67" s="399"/>
    </row>
    <row r="68" spans="1:91" ht="18" customHeight="1">
      <c r="A68" s="160" t="s">
        <v>95</v>
      </c>
      <c r="B68" s="96"/>
      <c r="C68" s="146"/>
      <c r="D68" s="146"/>
      <c r="E68" s="146"/>
      <c r="F68" s="147"/>
      <c r="G68" s="147"/>
      <c r="H68" s="147"/>
      <c r="I68" s="79"/>
      <c r="J68" s="79"/>
      <c r="K68" s="84"/>
      <c r="L68" s="84"/>
      <c r="M68" s="84"/>
      <c r="N68" s="84"/>
      <c r="O68" s="79"/>
      <c r="P68" s="79"/>
      <c r="Q68" s="147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153"/>
      <c r="AE68" s="147"/>
      <c r="AF68" s="147"/>
      <c r="AG68" s="79"/>
      <c r="AH68" s="79"/>
      <c r="AI68" s="84"/>
      <c r="AJ68" s="84"/>
      <c r="AK68" s="79"/>
      <c r="AL68" s="84"/>
      <c r="AM68" s="84"/>
      <c r="AN68" s="79"/>
      <c r="AO68" s="79"/>
      <c r="AP68" s="104"/>
      <c r="AQ68" s="104"/>
      <c r="AR68" s="104"/>
      <c r="AS68" s="84"/>
      <c r="AT68" s="84"/>
      <c r="AU68" s="79"/>
      <c r="AV68" s="79"/>
      <c r="AW68" s="84"/>
      <c r="AX68" s="84"/>
      <c r="AY68" s="79"/>
      <c r="AZ68" s="79"/>
      <c r="BA68" s="84"/>
      <c r="BB68" s="84"/>
      <c r="BC68" s="84"/>
      <c r="BD68" s="84"/>
      <c r="BE68" s="79"/>
      <c r="BF68" s="79"/>
      <c r="BG68" s="104"/>
      <c r="BH68" s="104"/>
      <c r="BI68" s="84"/>
      <c r="BJ68" s="84"/>
      <c r="BK68" s="79"/>
      <c r="BL68" s="79"/>
      <c r="BM68" s="84"/>
      <c r="BN68" s="419"/>
      <c r="BO68" s="420"/>
      <c r="BP68" s="83"/>
      <c r="BQ68" s="151"/>
      <c r="BR68" s="142"/>
      <c r="BS68" s="142"/>
      <c r="BT68" s="143"/>
      <c r="BU68" s="140"/>
      <c r="BV68" s="419"/>
      <c r="BW68" s="420"/>
      <c r="BX68" s="143"/>
      <c r="BY68" s="140"/>
      <c r="BZ68" s="142"/>
      <c r="CA68" s="142"/>
      <c r="CB68" s="143"/>
      <c r="CC68" s="140"/>
      <c r="CD68" s="419"/>
      <c r="CE68" s="420"/>
      <c r="CF68" s="161"/>
      <c r="CG68" s="161"/>
      <c r="CH68" s="161"/>
      <c r="CI68" s="161"/>
      <c r="CJ68" s="142"/>
      <c r="CK68" s="142"/>
      <c r="CL68" s="419"/>
      <c r="CM68" s="420"/>
    </row>
    <row r="69" spans="1:91" ht="11.25" customHeight="1">
      <c r="A69" s="365"/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4">
        <f>A70</f>
        <v>10</v>
      </c>
      <c r="T69" s="364"/>
      <c r="U69" s="364"/>
      <c r="V69" s="364"/>
      <c r="W69" s="364"/>
      <c r="X69" s="364"/>
      <c r="Y69" s="364">
        <f>A72</f>
        <v>11</v>
      </c>
      <c r="Z69" s="364"/>
      <c r="AA69" s="364"/>
      <c r="AB69" s="364"/>
      <c r="AC69" s="364"/>
      <c r="AD69" s="364"/>
      <c r="AE69" s="364">
        <f>A74</f>
        <v>12</v>
      </c>
      <c r="AF69" s="364"/>
      <c r="AG69" s="364"/>
      <c r="AH69" s="364"/>
      <c r="AI69" s="364"/>
      <c r="AJ69" s="364"/>
      <c r="AK69" s="364" t="s">
        <v>90</v>
      </c>
      <c r="AL69" s="364"/>
      <c r="AM69" s="364"/>
      <c r="AN69" s="364"/>
      <c r="AO69" s="364"/>
      <c r="AP69" s="364"/>
      <c r="AQ69" s="364"/>
      <c r="AR69" s="364"/>
      <c r="AS69" s="364"/>
      <c r="AT69" s="364"/>
      <c r="AU69" s="364" t="s">
        <v>3</v>
      </c>
      <c r="AV69" s="364"/>
      <c r="AW69" s="364"/>
      <c r="AX69" s="364" t="s">
        <v>5</v>
      </c>
      <c r="AY69" s="364"/>
      <c r="AZ69" s="364"/>
      <c r="BA69" s="364"/>
      <c r="BB69" s="364"/>
      <c r="BC69" s="364"/>
      <c r="BD69" s="364"/>
      <c r="BE69" s="364"/>
      <c r="BF69" s="364" t="s">
        <v>4</v>
      </c>
      <c r="BG69" s="364"/>
      <c r="BH69" s="364"/>
      <c r="BI69" s="84"/>
      <c r="BJ69" s="84"/>
      <c r="BK69" s="79"/>
      <c r="BL69" s="79"/>
      <c r="BM69" s="84"/>
      <c r="BN69" s="419"/>
      <c r="BO69" s="420"/>
      <c r="BP69" s="83"/>
      <c r="BQ69" s="151"/>
      <c r="BR69" s="142"/>
      <c r="BS69" s="142"/>
      <c r="BT69" s="143"/>
      <c r="BU69" s="140"/>
      <c r="BV69" s="419"/>
      <c r="BW69" s="420"/>
      <c r="BX69" s="143"/>
      <c r="BY69" s="140"/>
      <c r="BZ69" s="142"/>
      <c r="CA69" s="142"/>
      <c r="CB69" s="143"/>
      <c r="CC69" s="140"/>
      <c r="CD69" s="419"/>
      <c r="CE69" s="420"/>
      <c r="CF69" s="161"/>
      <c r="CG69" s="161"/>
      <c r="CH69" s="161"/>
      <c r="CI69" s="161"/>
      <c r="CJ69" s="142"/>
      <c r="CK69" s="142"/>
      <c r="CL69" s="419"/>
      <c r="CM69" s="420"/>
    </row>
    <row r="70" spans="1:100" ht="11.25" customHeight="1">
      <c r="A70" s="369">
        <v>10</v>
      </c>
      <c r="B70" s="369"/>
      <c r="C70" s="369"/>
      <c r="D70" s="370" t="s">
        <v>97</v>
      </c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0"/>
      <c r="Q70" s="370"/>
      <c r="R70" s="370"/>
      <c r="S70" s="342"/>
      <c r="T70" s="343"/>
      <c r="U70" s="343"/>
      <c r="V70" s="343"/>
      <c r="W70" s="343"/>
      <c r="X70" s="344"/>
      <c r="Y70" s="362">
        <f>'日程'!L37</f>
        <v>11</v>
      </c>
      <c r="Z70" s="348"/>
      <c r="AA70" s="348" t="s">
        <v>171</v>
      </c>
      <c r="AB70" s="348"/>
      <c r="AC70" s="348">
        <f>'日程'!R37</f>
        <v>9</v>
      </c>
      <c r="AD70" s="351"/>
      <c r="AE70" s="362">
        <f>'日程'!L88</f>
        <v>5</v>
      </c>
      <c r="AF70" s="348"/>
      <c r="AG70" s="348" t="s">
        <v>171</v>
      </c>
      <c r="AH70" s="348"/>
      <c r="AI70" s="348">
        <f>'日程'!R88</f>
        <v>10</v>
      </c>
      <c r="AJ70" s="351"/>
      <c r="AK70" s="362">
        <f>COUNTIF(S71:AJ71,"○")</f>
        <v>1</v>
      </c>
      <c r="AL70" s="348"/>
      <c r="AM70" s="348" t="s">
        <v>171</v>
      </c>
      <c r="AN70" s="348"/>
      <c r="AO70" s="348">
        <f>COUNTIF(S71:AJ71,"△")</f>
        <v>0</v>
      </c>
      <c r="AP70" s="348"/>
      <c r="AQ70" s="348" t="s">
        <v>171</v>
      </c>
      <c r="AR70" s="348"/>
      <c r="AS70" s="348">
        <f>COUNTIF(S71:AJ71,"×")</f>
        <v>1</v>
      </c>
      <c r="AT70" s="351"/>
      <c r="AU70" s="362">
        <f>AK70*2+AO70</f>
        <v>2</v>
      </c>
      <c r="AV70" s="348"/>
      <c r="AW70" s="351"/>
      <c r="AX70" s="362">
        <f>S70+Y70+AE70</f>
        <v>16</v>
      </c>
      <c r="AY70" s="348"/>
      <c r="AZ70" s="348"/>
      <c r="BA70" s="348" t="s">
        <v>171</v>
      </c>
      <c r="BB70" s="348"/>
      <c r="BC70" s="348">
        <f>W70+AC70+AI70</f>
        <v>19</v>
      </c>
      <c r="BD70" s="348"/>
      <c r="BE70" s="351"/>
      <c r="BF70" s="362">
        <f>IF(CV70="*","",CU70)</f>
        <v>2</v>
      </c>
      <c r="BG70" s="348"/>
      <c r="BH70" s="351"/>
      <c r="BI70" s="84"/>
      <c r="BJ70" s="84"/>
      <c r="BK70" s="79"/>
      <c r="BL70" s="79"/>
      <c r="BM70" s="84"/>
      <c r="BN70" s="419"/>
      <c r="BO70" s="420"/>
      <c r="BP70" s="83"/>
      <c r="BQ70" s="151"/>
      <c r="BR70" s="142"/>
      <c r="BS70" s="142"/>
      <c r="BT70" s="143"/>
      <c r="BU70" s="140"/>
      <c r="BV70" s="419"/>
      <c r="BW70" s="420"/>
      <c r="BX70" s="143"/>
      <c r="BY70" s="140"/>
      <c r="BZ70" s="142"/>
      <c r="CA70" s="142"/>
      <c r="CB70" s="143"/>
      <c r="CC70" s="140"/>
      <c r="CD70" s="419"/>
      <c r="CE70" s="420"/>
      <c r="CF70" s="161"/>
      <c r="CG70" s="161"/>
      <c r="CH70" s="161"/>
      <c r="CI70" s="161"/>
      <c r="CJ70" s="142"/>
      <c r="CK70" s="142"/>
      <c r="CL70" s="419"/>
      <c r="CM70" s="420"/>
      <c r="CS70" s="447">
        <f>(AK70*2+AO70)*100+AX70*5+(24-BC70)</f>
        <v>285</v>
      </c>
      <c r="CT70" s="447">
        <f>RANK(CS70,CS46:CS75,0)</f>
        <v>7</v>
      </c>
      <c r="CU70" s="447">
        <f>RANK(CS70,CS70:CS75,0)</f>
        <v>2</v>
      </c>
      <c r="CV70" s="399">
        <f>IF(CU70+CU72+CU74=6,"","*")</f>
      </c>
    </row>
    <row r="71" spans="1:100" ht="11.25" customHeight="1">
      <c r="A71" s="369"/>
      <c r="B71" s="369"/>
      <c r="C71" s="369"/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S71" s="345"/>
      <c r="T71" s="346"/>
      <c r="U71" s="346"/>
      <c r="V71" s="346"/>
      <c r="W71" s="346"/>
      <c r="X71" s="347"/>
      <c r="Y71" s="363" t="str">
        <f>IF(Y70&gt;AC70,"○",IF(Y70=AC70,"△",IF(Y70&lt;AC70,"×")))</f>
        <v>○</v>
      </c>
      <c r="Z71" s="349"/>
      <c r="AA71" s="349"/>
      <c r="AB71" s="349"/>
      <c r="AC71" s="349"/>
      <c r="AD71" s="352"/>
      <c r="AE71" s="363" t="str">
        <f>IF(AE70&gt;AI70,"○",IF(AE70=AI70,"△",IF(AE70&lt;AI70,"×")))</f>
        <v>×</v>
      </c>
      <c r="AF71" s="349"/>
      <c r="AG71" s="349"/>
      <c r="AH71" s="349"/>
      <c r="AI71" s="349"/>
      <c r="AJ71" s="352"/>
      <c r="AK71" s="363"/>
      <c r="AL71" s="349"/>
      <c r="AM71" s="349"/>
      <c r="AN71" s="349"/>
      <c r="AO71" s="349"/>
      <c r="AP71" s="349"/>
      <c r="AQ71" s="349"/>
      <c r="AR71" s="349"/>
      <c r="AS71" s="349"/>
      <c r="AT71" s="352"/>
      <c r="AU71" s="363"/>
      <c r="AV71" s="349"/>
      <c r="AW71" s="352"/>
      <c r="AX71" s="363"/>
      <c r="AY71" s="349"/>
      <c r="AZ71" s="349"/>
      <c r="BA71" s="349"/>
      <c r="BB71" s="349"/>
      <c r="BC71" s="349"/>
      <c r="BD71" s="349"/>
      <c r="BE71" s="352"/>
      <c r="BF71" s="363"/>
      <c r="BG71" s="349"/>
      <c r="BH71" s="352"/>
      <c r="BI71" s="84"/>
      <c r="BJ71" s="84"/>
      <c r="BK71" s="79"/>
      <c r="BL71" s="79"/>
      <c r="BM71" s="84"/>
      <c r="BN71" s="419"/>
      <c r="BO71" s="420"/>
      <c r="BP71" s="83"/>
      <c r="BQ71" s="151"/>
      <c r="BR71" s="142"/>
      <c r="BS71" s="142"/>
      <c r="BT71" s="143"/>
      <c r="BU71" s="140"/>
      <c r="BV71" s="419"/>
      <c r="BW71" s="420"/>
      <c r="BX71" s="143"/>
      <c r="BY71" s="140"/>
      <c r="BZ71" s="142"/>
      <c r="CA71" s="142"/>
      <c r="CB71" s="143"/>
      <c r="CC71" s="140"/>
      <c r="CD71" s="419"/>
      <c r="CE71" s="420"/>
      <c r="CF71" s="161"/>
      <c r="CG71" s="161"/>
      <c r="CH71" s="161"/>
      <c r="CI71" s="161"/>
      <c r="CJ71" s="142"/>
      <c r="CK71" s="142"/>
      <c r="CL71" s="419"/>
      <c r="CM71" s="420"/>
      <c r="CS71" s="447"/>
      <c r="CT71" s="447"/>
      <c r="CU71" s="447"/>
      <c r="CV71" s="399"/>
    </row>
    <row r="72" spans="1:100" ht="11.25" customHeight="1">
      <c r="A72" s="369">
        <v>11</v>
      </c>
      <c r="B72" s="369"/>
      <c r="C72" s="369"/>
      <c r="D72" s="370" t="s">
        <v>103</v>
      </c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370"/>
      <c r="P72" s="370"/>
      <c r="Q72" s="370"/>
      <c r="R72" s="370"/>
      <c r="S72" s="362">
        <f>AC70</f>
        <v>9</v>
      </c>
      <c r="T72" s="348"/>
      <c r="U72" s="348" t="s">
        <v>171</v>
      </c>
      <c r="V72" s="348"/>
      <c r="W72" s="348">
        <f>Y70</f>
        <v>11</v>
      </c>
      <c r="X72" s="351"/>
      <c r="Y72" s="342"/>
      <c r="Z72" s="343"/>
      <c r="AA72" s="343"/>
      <c r="AB72" s="343"/>
      <c r="AC72" s="343"/>
      <c r="AD72" s="344"/>
      <c r="AE72" s="362">
        <f>'日程'!L135</f>
        <v>8</v>
      </c>
      <c r="AF72" s="348"/>
      <c r="AG72" s="348" t="s">
        <v>171</v>
      </c>
      <c r="AH72" s="348"/>
      <c r="AI72" s="348">
        <f>'日程'!R135</f>
        <v>9</v>
      </c>
      <c r="AJ72" s="351"/>
      <c r="AK72" s="362">
        <f>COUNTIF(S73:AJ73,"○")</f>
        <v>0</v>
      </c>
      <c r="AL72" s="348"/>
      <c r="AM72" s="348" t="s">
        <v>171</v>
      </c>
      <c r="AN72" s="348"/>
      <c r="AO72" s="348">
        <f>COUNTIF(S73:AJ73,"△")</f>
        <v>0</v>
      </c>
      <c r="AP72" s="348"/>
      <c r="AQ72" s="348" t="s">
        <v>171</v>
      </c>
      <c r="AR72" s="348"/>
      <c r="AS72" s="348">
        <f>COUNTIF(S73:AJ73,"×")</f>
        <v>2</v>
      </c>
      <c r="AT72" s="351"/>
      <c r="AU72" s="362">
        <f>AK72*2+AO72</f>
        <v>0</v>
      </c>
      <c r="AV72" s="348"/>
      <c r="AW72" s="351"/>
      <c r="AX72" s="362">
        <f>S72+Y72+AE72</f>
        <v>17</v>
      </c>
      <c r="AY72" s="348"/>
      <c r="AZ72" s="348"/>
      <c r="BA72" s="348" t="s">
        <v>171</v>
      </c>
      <c r="BB72" s="348"/>
      <c r="BC72" s="348">
        <f>W72+AC72+AI72</f>
        <v>20</v>
      </c>
      <c r="BD72" s="348"/>
      <c r="BE72" s="351"/>
      <c r="BF72" s="362">
        <f>IF(CV72="*","",CU72)</f>
        <v>3</v>
      </c>
      <c r="BG72" s="348"/>
      <c r="BH72" s="351"/>
      <c r="BI72" s="84"/>
      <c r="BJ72" s="84"/>
      <c r="BK72" s="79"/>
      <c r="BL72" s="79"/>
      <c r="BM72" s="84"/>
      <c r="BN72" s="419"/>
      <c r="BO72" s="420"/>
      <c r="BP72" s="83"/>
      <c r="BQ72" s="151"/>
      <c r="BR72" s="142"/>
      <c r="BS72" s="142"/>
      <c r="BT72" s="83"/>
      <c r="BU72" s="83"/>
      <c r="BV72" s="419"/>
      <c r="BW72" s="420"/>
      <c r="BX72" s="151"/>
      <c r="BY72" s="83"/>
      <c r="BZ72" s="142"/>
      <c r="CA72" s="142"/>
      <c r="CB72" s="83"/>
      <c r="CC72" s="151"/>
      <c r="CD72" s="419"/>
      <c r="CE72" s="420"/>
      <c r="CF72" s="161"/>
      <c r="CG72" s="161"/>
      <c r="CH72" s="161"/>
      <c r="CI72" s="161"/>
      <c r="CJ72" s="142"/>
      <c r="CK72" s="142"/>
      <c r="CL72" s="419"/>
      <c r="CM72" s="420"/>
      <c r="CS72" s="447">
        <f>(AK72*2+AO72)*100+AX72*5+(24-BC72)</f>
        <v>89</v>
      </c>
      <c r="CT72" s="447">
        <f>RANK(CS72,CS46:CS75,0)</f>
        <v>11</v>
      </c>
      <c r="CU72" s="447">
        <f>RANK(CS72,CS70:CS75,0)</f>
        <v>3</v>
      </c>
      <c r="CV72" s="399">
        <f>IF(CU70+CU72+CU74=6,"","*")</f>
      </c>
    </row>
    <row r="73" spans="1:100" ht="11.25" customHeight="1">
      <c r="A73" s="369"/>
      <c r="B73" s="369"/>
      <c r="C73" s="369"/>
      <c r="D73" s="370"/>
      <c r="E73" s="370"/>
      <c r="F73" s="370"/>
      <c r="G73" s="370"/>
      <c r="H73" s="370"/>
      <c r="I73" s="370"/>
      <c r="J73" s="370"/>
      <c r="K73" s="370"/>
      <c r="L73" s="370"/>
      <c r="M73" s="370"/>
      <c r="N73" s="370"/>
      <c r="O73" s="370"/>
      <c r="P73" s="370"/>
      <c r="Q73" s="370"/>
      <c r="R73" s="370"/>
      <c r="S73" s="363" t="str">
        <f>IF(S72&gt;W72,"○",IF(S72=W72,"△",IF(S72&lt;W72,"×")))</f>
        <v>×</v>
      </c>
      <c r="T73" s="349"/>
      <c r="U73" s="349"/>
      <c r="V73" s="349"/>
      <c r="W73" s="349"/>
      <c r="X73" s="352"/>
      <c r="Y73" s="345"/>
      <c r="Z73" s="346"/>
      <c r="AA73" s="346"/>
      <c r="AB73" s="346"/>
      <c r="AC73" s="346"/>
      <c r="AD73" s="347"/>
      <c r="AE73" s="363" t="str">
        <f>IF(AE72&gt;AI72,"○",IF(AE72=AI72,"△",IF(AE72&lt;AI72,"×")))</f>
        <v>×</v>
      </c>
      <c r="AF73" s="349"/>
      <c r="AG73" s="349"/>
      <c r="AH73" s="349"/>
      <c r="AI73" s="349"/>
      <c r="AJ73" s="352"/>
      <c r="AK73" s="363"/>
      <c r="AL73" s="349"/>
      <c r="AM73" s="349"/>
      <c r="AN73" s="349"/>
      <c r="AO73" s="349"/>
      <c r="AP73" s="349"/>
      <c r="AQ73" s="349"/>
      <c r="AR73" s="349"/>
      <c r="AS73" s="349"/>
      <c r="AT73" s="352"/>
      <c r="AU73" s="363"/>
      <c r="AV73" s="349"/>
      <c r="AW73" s="352"/>
      <c r="AX73" s="363"/>
      <c r="AY73" s="349"/>
      <c r="AZ73" s="349"/>
      <c r="BA73" s="349"/>
      <c r="BB73" s="349"/>
      <c r="BC73" s="349"/>
      <c r="BD73" s="349"/>
      <c r="BE73" s="352"/>
      <c r="BF73" s="363"/>
      <c r="BG73" s="349"/>
      <c r="BH73" s="352"/>
      <c r="BI73" s="84"/>
      <c r="BJ73" s="84"/>
      <c r="BK73" s="79"/>
      <c r="BL73" s="79"/>
      <c r="BM73" s="84"/>
      <c r="BN73" s="419"/>
      <c r="BO73" s="420"/>
      <c r="BP73" s="83"/>
      <c r="BQ73" s="151"/>
      <c r="BR73" s="142"/>
      <c r="BS73" s="142"/>
      <c r="BT73" s="83"/>
      <c r="BU73" s="83"/>
      <c r="BV73" s="419"/>
      <c r="BW73" s="420"/>
      <c r="BX73" s="151"/>
      <c r="BY73" s="83"/>
      <c r="BZ73" s="142"/>
      <c r="CA73" s="142"/>
      <c r="CB73" s="83"/>
      <c r="CC73" s="151"/>
      <c r="CD73" s="419"/>
      <c r="CE73" s="420"/>
      <c r="CF73" s="161"/>
      <c r="CG73" s="161"/>
      <c r="CH73" s="161"/>
      <c r="CI73" s="161"/>
      <c r="CJ73" s="142"/>
      <c r="CK73" s="142"/>
      <c r="CL73" s="419"/>
      <c r="CM73" s="420"/>
      <c r="CS73" s="447"/>
      <c r="CT73" s="447"/>
      <c r="CU73" s="447"/>
      <c r="CV73" s="399"/>
    </row>
    <row r="74" spans="1:100" ht="11.25" customHeight="1">
      <c r="A74" s="369">
        <v>12</v>
      </c>
      <c r="B74" s="369"/>
      <c r="C74" s="369"/>
      <c r="D74" s="370" t="s">
        <v>104</v>
      </c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  <c r="P74" s="370"/>
      <c r="Q74" s="370"/>
      <c r="R74" s="370"/>
      <c r="S74" s="362">
        <f>AI70</f>
        <v>10</v>
      </c>
      <c r="T74" s="348"/>
      <c r="U74" s="348" t="s">
        <v>171</v>
      </c>
      <c r="V74" s="348"/>
      <c r="W74" s="348">
        <f>AE70</f>
        <v>5</v>
      </c>
      <c r="X74" s="351"/>
      <c r="Y74" s="362">
        <f>AI72</f>
        <v>9</v>
      </c>
      <c r="Z74" s="348"/>
      <c r="AA74" s="348" t="s">
        <v>171</v>
      </c>
      <c r="AB74" s="348"/>
      <c r="AC74" s="348">
        <f>AE72</f>
        <v>8</v>
      </c>
      <c r="AD74" s="351"/>
      <c r="AE74" s="342"/>
      <c r="AF74" s="343"/>
      <c r="AG74" s="343"/>
      <c r="AH74" s="343"/>
      <c r="AI74" s="343"/>
      <c r="AJ74" s="344"/>
      <c r="AK74" s="362">
        <f>COUNTIF(S75:AJ75,"○")</f>
        <v>2</v>
      </c>
      <c r="AL74" s="348"/>
      <c r="AM74" s="348" t="s">
        <v>171</v>
      </c>
      <c r="AN74" s="348"/>
      <c r="AO74" s="348">
        <f>COUNTIF(S75:AJ75,"△")</f>
        <v>0</v>
      </c>
      <c r="AP74" s="348"/>
      <c r="AQ74" s="348" t="s">
        <v>171</v>
      </c>
      <c r="AR74" s="348"/>
      <c r="AS74" s="348">
        <f>COUNTIF(S75:AJ75,"×")</f>
        <v>0</v>
      </c>
      <c r="AT74" s="351"/>
      <c r="AU74" s="362">
        <f>AK74*2+AO74</f>
        <v>4</v>
      </c>
      <c r="AV74" s="348"/>
      <c r="AW74" s="351"/>
      <c r="AX74" s="362">
        <f>S74+Y74+AE74</f>
        <v>19</v>
      </c>
      <c r="AY74" s="348"/>
      <c r="AZ74" s="348"/>
      <c r="BA74" s="348" t="s">
        <v>171</v>
      </c>
      <c r="BB74" s="348"/>
      <c r="BC74" s="348">
        <f>W74+AC74+AI74</f>
        <v>13</v>
      </c>
      <c r="BD74" s="348"/>
      <c r="BE74" s="351"/>
      <c r="BF74" s="362">
        <f>IF(CV74="*","",CU74)</f>
        <v>1</v>
      </c>
      <c r="BG74" s="348"/>
      <c r="BH74" s="351"/>
      <c r="BI74" s="84"/>
      <c r="BJ74" s="84"/>
      <c r="BK74" s="79"/>
      <c r="BL74" s="79"/>
      <c r="BM74" s="84"/>
      <c r="BN74" s="419"/>
      <c r="BO74" s="420"/>
      <c r="BP74" s="83"/>
      <c r="BQ74" s="151"/>
      <c r="BR74" s="142"/>
      <c r="BS74" s="142"/>
      <c r="BT74" s="83"/>
      <c r="BU74" s="83"/>
      <c r="BV74" s="419"/>
      <c r="BW74" s="420"/>
      <c r="BX74" s="151"/>
      <c r="BY74" s="83"/>
      <c r="BZ74" s="142"/>
      <c r="CA74" s="142"/>
      <c r="CB74" s="83"/>
      <c r="CC74" s="151"/>
      <c r="CD74" s="419"/>
      <c r="CE74" s="420"/>
      <c r="CF74" s="161"/>
      <c r="CG74" s="161"/>
      <c r="CH74" s="161"/>
      <c r="CI74" s="161"/>
      <c r="CJ74" s="142"/>
      <c r="CK74" s="142"/>
      <c r="CL74" s="419"/>
      <c r="CM74" s="420"/>
      <c r="CS74" s="447">
        <f>(AK74*2+AO74)*100+AX74*5+(24-BC74)</f>
        <v>506</v>
      </c>
      <c r="CT74" s="447">
        <f>RANK(CS74,CS46:CS75,0)</f>
        <v>2</v>
      </c>
      <c r="CU74" s="447">
        <f>RANK(CS74,CS70:CS75,0)</f>
        <v>1</v>
      </c>
      <c r="CV74" s="399">
        <f>IF(CU70+CU72+CU74=6,"","*")</f>
      </c>
    </row>
    <row r="75" spans="1:100" ht="11.25" customHeight="1">
      <c r="A75" s="369"/>
      <c r="B75" s="369"/>
      <c r="C75" s="369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0"/>
      <c r="S75" s="363" t="str">
        <f>IF(S74&gt;W74,"○",IF(S74=W74,"△",IF(S74&lt;W74,"×")))</f>
        <v>○</v>
      </c>
      <c r="T75" s="349"/>
      <c r="U75" s="349"/>
      <c r="V75" s="349"/>
      <c r="W75" s="349"/>
      <c r="X75" s="352"/>
      <c r="Y75" s="363" t="str">
        <f>IF(Y74&gt;AC74,"○",IF(Y74=AC74,"△",IF(Y74&lt;AC74,"×")))</f>
        <v>○</v>
      </c>
      <c r="Z75" s="349"/>
      <c r="AA75" s="349"/>
      <c r="AB75" s="349"/>
      <c r="AC75" s="349"/>
      <c r="AD75" s="352"/>
      <c r="AE75" s="345"/>
      <c r="AF75" s="346"/>
      <c r="AG75" s="346"/>
      <c r="AH75" s="346"/>
      <c r="AI75" s="346"/>
      <c r="AJ75" s="347"/>
      <c r="AK75" s="363"/>
      <c r="AL75" s="349"/>
      <c r="AM75" s="349"/>
      <c r="AN75" s="349"/>
      <c r="AO75" s="349"/>
      <c r="AP75" s="349"/>
      <c r="AQ75" s="349"/>
      <c r="AR75" s="349"/>
      <c r="AS75" s="349"/>
      <c r="AT75" s="352"/>
      <c r="AU75" s="363"/>
      <c r="AV75" s="349"/>
      <c r="AW75" s="352"/>
      <c r="AX75" s="363"/>
      <c r="AY75" s="349"/>
      <c r="AZ75" s="349"/>
      <c r="BA75" s="349"/>
      <c r="BB75" s="349"/>
      <c r="BC75" s="349"/>
      <c r="BD75" s="349"/>
      <c r="BE75" s="352"/>
      <c r="BF75" s="363"/>
      <c r="BG75" s="349"/>
      <c r="BH75" s="352"/>
      <c r="BI75" s="84"/>
      <c r="BJ75" s="84"/>
      <c r="BK75" s="79"/>
      <c r="BL75" s="79"/>
      <c r="BM75" s="84"/>
      <c r="BN75" s="421"/>
      <c r="BO75" s="422"/>
      <c r="BP75" s="83"/>
      <c r="BQ75" s="151"/>
      <c r="BR75" s="149"/>
      <c r="BS75" s="149"/>
      <c r="BT75" s="83"/>
      <c r="BU75" s="83"/>
      <c r="BV75" s="421"/>
      <c r="BW75" s="422"/>
      <c r="BX75" s="151"/>
      <c r="BY75" s="83"/>
      <c r="BZ75" s="149"/>
      <c r="CA75" s="149"/>
      <c r="CB75" s="83"/>
      <c r="CC75" s="151"/>
      <c r="CD75" s="421"/>
      <c r="CE75" s="422"/>
      <c r="CF75" s="161"/>
      <c r="CG75" s="161"/>
      <c r="CH75" s="161"/>
      <c r="CI75" s="161"/>
      <c r="CJ75" s="142"/>
      <c r="CK75" s="142"/>
      <c r="CL75" s="421"/>
      <c r="CM75" s="422"/>
      <c r="CS75" s="447"/>
      <c r="CT75" s="447"/>
      <c r="CU75" s="447"/>
      <c r="CV75" s="399"/>
    </row>
    <row r="76" spans="3:93" ht="11.25" customHeight="1">
      <c r="C76" s="146"/>
      <c r="D76" s="146"/>
      <c r="E76" s="146"/>
      <c r="F76" s="147"/>
      <c r="G76" s="147"/>
      <c r="H76" s="147"/>
      <c r="I76" s="79"/>
      <c r="J76" s="79"/>
      <c r="K76" s="84"/>
      <c r="L76" s="84"/>
      <c r="M76" s="84"/>
      <c r="N76" s="84"/>
      <c r="O76" s="79"/>
      <c r="P76" s="79"/>
      <c r="Q76" s="147"/>
      <c r="R76" s="84"/>
      <c r="S76" s="84"/>
      <c r="T76" s="107"/>
      <c r="U76" s="107"/>
      <c r="V76" s="107"/>
      <c r="W76" s="107"/>
      <c r="X76" s="107"/>
      <c r="Y76" s="107"/>
      <c r="Z76" s="107"/>
      <c r="AA76" s="107"/>
      <c r="AB76" s="84"/>
      <c r="AC76" s="84"/>
      <c r="AD76" s="153"/>
      <c r="AE76" s="147"/>
      <c r="AF76" s="147"/>
      <c r="AG76" s="79"/>
      <c r="AH76" s="79"/>
      <c r="AI76" s="84"/>
      <c r="AJ76" s="84"/>
      <c r="AK76" s="84"/>
      <c r="AL76" s="84"/>
      <c r="AM76" s="79"/>
      <c r="AN76" s="79"/>
      <c r="AO76" s="84"/>
      <c r="AP76" s="79"/>
      <c r="AQ76" s="79"/>
      <c r="AR76" s="84"/>
      <c r="AS76" s="84"/>
      <c r="AT76" s="79"/>
      <c r="AU76" s="79"/>
      <c r="AV76" s="104"/>
      <c r="AW76" s="104"/>
      <c r="AX76" s="104"/>
      <c r="AY76" s="84"/>
      <c r="AZ76" s="84"/>
      <c r="BA76" s="79"/>
      <c r="BB76" s="79"/>
      <c r="BC76" s="84"/>
      <c r="BD76" s="84"/>
      <c r="BE76" s="79"/>
      <c r="BF76" s="79"/>
      <c r="BG76" s="84"/>
      <c r="BH76" s="84"/>
      <c r="BI76" s="84"/>
      <c r="BJ76" s="84"/>
      <c r="BK76" s="79"/>
      <c r="BL76" s="79"/>
      <c r="BM76" s="403" t="s">
        <v>206</v>
      </c>
      <c r="BN76" s="403"/>
      <c r="BO76" s="403"/>
      <c r="BP76" s="403"/>
      <c r="BQ76" s="162"/>
      <c r="BR76" s="403"/>
      <c r="BS76" s="403"/>
      <c r="BT76" s="163"/>
      <c r="BU76" s="403" t="s">
        <v>207</v>
      </c>
      <c r="BV76" s="403"/>
      <c r="BW76" s="403"/>
      <c r="BX76" s="403"/>
      <c r="BY76" s="163"/>
      <c r="BZ76" s="403"/>
      <c r="CA76" s="403"/>
      <c r="CB76" s="163"/>
      <c r="CC76" s="403" t="s">
        <v>208</v>
      </c>
      <c r="CD76" s="403"/>
      <c r="CE76" s="403"/>
      <c r="CF76" s="403"/>
      <c r="CG76" s="163"/>
      <c r="CH76" s="163"/>
      <c r="CI76" s="162"/>
      <c r="CJ76" s="162"/>
      <c r="CK76" s="404" t="s">
        <v>209</v>
      </c>
      <c r="CL76" s="404"/>
      <c r="CM76" s="404"/>
      <c r="CN76" s="404"/>
      <c r="CO76" s="146"/>
    </row>
    <row r="77" spans="3:93" ht="11.25" customHeight="1">
      <c r="C77" s="146"/>
      <c r="D77" s="146"/>
      <c r="E77" s="146"/>
      <c r="F77" s="147"/>
      <c r="G77" s="147"/>
      <c r="H77" s="147"/>
      <c r="I77" s="79"/>
      <c r="J77" s="79"/>
      <c r="K77" s="84"/>
      <c r="L77" s="84"/>
      <c r="M77" s="84"/>
      <c r="N77" s="84"/>
      <c r="O77" s="79"/>
      <c r="P77" s="79"/>
      <c r="Q77" s="147"/>
      <c r="R77" s="84"/>
      <c r="S77" s="84"/>
      <c r="T77" s="107"/>
      <c r="U77" s="107"/>
      <c r="V77" s="107"/>
      <c r="W77" s="107"/>
      <c r="X77" s="107"/>
      <c r="Y77" s="107"/>
      <c r="Z77" s="107"/>
      <c r="AA77" s="107"/>
      <c r="AB77" s="84"/>
      <c r="AC77" s="84"/>
      <c r="AD77" s="153"/>
      <c r="AE77" s="147"/>
      <c r="AF77" s="147"/>
      <c r="AG77" s="79"/>
      <c r="AH77" s="79"/>
      <c r="AI77" s="84"/>
      <c r="AJ77" s="84"/>
      <c r="AK77" s="84"/>
      <c r="AL77" s="84"/>
      <c r="AM77" s="79"/>
      <c r="AN77" s="79"/>
      <c r="AO77" s="84"/>
      <c r="AP77" s="79"/>
      <c r="AQ77" s="79"/>
      <c r="AR77" s="84"/>
      <c r="AS77" s="84"/>
      <c r="AT77" s="79"/>
      <c r="AU77" s="79"/>
      <c r="AV77" s="104"/>
      <c r="AW77" s="104"/>
      <c r="AX77" s="104"/>
      <c r="AY77" s="84"/>
      <c r="AZ77" s="84"/>
      <c r="BA77" s="79"/>
      <c r="BB77" s="79"/>
      <c r="BC77" s="84"/>
      <c r="BD77" s="84"/>
      <c r="BE77" s="79"/>
      <c r="BF77" s="79"/>
      <c r="BG77" s="84"/>
      <c r="BH77" s="84"/>
      <c r="BI77" s="84"/>
      <c r="BJ77" s="84"/>
      <c r="BK77" s="79"/>
      <c r="BL77" s="79"/>
      <c r="BM77" s="104"/>
      <c r="BN77" s="104"/>
      <c r="BO77" s="84"/>
      <c r="BP77" s="84"/>
      <c r="BQ77" s="79"/>
      <c r="BR77" s="79"/>
      <c r="BS77" s="84"/>
      <c r="BT77" s="84"/>
      <c r="BU77" s="84"/>
      <c r="BV77" s="84"/>
      <c r="BW77" s="79"/>
      <c r="BX77" s="79"/>
      <c r="BY77" s="84"/>
      <c r="BZ77" s="84"/>
      <c r="CA77" s="84"/>
      <c r="CB77" s="84"/>
      <c r="CC77" s="79"/>
      <c r="CD77" s="79"/>
      <c r="CE77" s="84"/>
      <c r="CF77" s="84"/>
      <c r="CG77" s="84"/>
      <c r="CH77" s="84"/>
      <c r="CI77" s="79"/>
      <c r="CJ77" s="79"/>
      <c r="CK77" s="146"/>
      <c r="CL77" s="146"/>
      <c r="CM77" s="146"/>
      <c r="CN77" s="146"/>
      <c r="CO77" s="146"/>
    </row>
    <row r="78" spans="3:93" ht="11.25" customHeight="1">
      <c r="C78" s="146"/>
      <c r="D78" s="146"/>
      <c r="E78" s="146"/>
      <c r="F78" s="147"/>
      <c r="G78" s="147"/>
      <c r="H78" s="147"/>
      <c r="I78" s="79"/>
      <c r="J78" s="79"/>
      <c r="K78" s="84"/>
      <c r="L78" s="84"/>
      <c r="M78" s="84"/>
      <c r="N78" s="84"/>
      <c r="O78" s="79"/>
      <c r="P78" s="79"/>
      <c r="Q78" s="147"/>
      <c r="R78" s="84"/>
      <c r="S78" s="84"/>
      <c r="T78" s="107"/>
      <c r="U78" s="107"/>
      <c r="V78" s="107"/>
      <c r="W78" s="107"/>
      <c r="X78" s="107"/>
      <c r="Y78" s="107"/>
      <c r="Z78" s="107"/>
      <c r="AA78" s="107"/>
      <c r="AB78" s="84"/>
      <c r="AC78" s="84"/>
      <c r="AD78" s="153"/>
      <c r="AE78" s="147"/>
      <c r="AF78" s="147"/>
      <c r="AG78" s="79"/>
      <c r="AH78" s="79"/>
      <c r="AI78" s="84"/>
      <c r="AJ78" s="84"/>
      <c r="AK78" s="84"/>
      <c r="AL78" s="84"/>
      <c r="AM78" s="79"/>
      <c r="AN78" s="79"/>
      <c r="AO78" s="84"/>
      <c r="AP78" s="79"/>
      <c r="AQ78" s="79"/>
      <c r="AR78" s="84"/>
      <c r="AS78" s="84"/>
      <c r="AT78" s="79"/>
      <c r="AU78" s="79"/>
      <c r="AV78" s="104"/>
      <c r="AW78" s="104"/>
      <c r="AX78" s="104"/>
      <c r="AY78" s="84"/>
      <c r="AZ78" s="84"/>
      <c r="BA78" s="79"/>
      <c r="BB78" s="79"/>
      <c r="BC78" s="84"/>
      <c r="BD78" s="84"/>
      <c r="BE78" s="79"/>
      <c r="BF78" s="79"/>
      <c r="BG78" s="84"/>
      <c r="BH78" s="84"/>
      <c r="BI78" s="84"/>
      <c r="BJ78" s="84"/>
      <c r="BK78" s="79"/>
      <c r="BL78" s="79"/>
      <c r="BM78" s="104"/>
      <c r="BN78" s="104"/>
      <c r="BO78" s="84"/>
      <c r="BP78" s="84"/>
      <c r="BQ78" s="79"/>
      <c r="BR78" s="79"/>
      <c r="BS78" s="84"/>
      <c r="BT78" s="84"/>
      <c r="BU78" s="84"/>
      <c r="BV78" s="84"/>
      <c r="BW78" s="79"/>
      <c r="BX78" s="79"/>
      <c r="BY78" s="84"/>
      <c r="BZ78" s="84"/>
      <c r="CA78" s="84"/>
      <c r="CB78" s="84"/>
      <c r="CC78" s="79"/>
      <c r="CD78" s="79"/>
      <c r="CE78" s="84"/>
      <c r="CF78" s="84"/>
      <c r="CG78" s="84"/>
      <c r="CH78" s="84"/>
      <c r="CI78" s="79"/>
      <c r="CJ78" s="79"/>
      <c r="CK78" s="146"/>
      <c r="CL78" s="146"/>
      <c r="CM78" s="146"/>
      <c r="CN78" s="146"/>
      <c r="CO78" s="146"/>
    </row>
    <row r="79" spans="3:93" ht="11.25" customHeight="1">
      <c r="C79" s="146"/>
      <c r="D79" s="146"/>
      <c r="E79" s="146"/>
      <c r="F79" s="147"/>
      <c r="G79" s="147"/>
      <c r="H79" s="147"/>
      <c r="I79" s="79"/>
      <c r="J79" s="79"/>
      <c r="K79" s="84"/>
      <c r="L79" s="84"/>
      <c r="M79" s="84"/>
      <c r="N79" s="84"/>
      <c r="O79" s="79"/>
      <c r="P79" s="79"/>
      <c r="Q79" s="147"/>
      <c r="R79" s="84"/>
      <c r="S79" s="84"/>
      <c r="T79" s="107"/>
      <c r="U79" s="107"/>
      <c r="V79" s="107"/>
      <c r="W79" s="107"/>
      <c r="X79" s="107"/>
      <c r="Y79" s="107"/>
      <c r="Z79" s="107"/>
      <c r="AA79" s="107"/>
      <c r="AB79" s="84"/>
      <c r="AC79" s="84"/>
      <c r="AD79" s="153"/>
      <c r="AE79" s="147"/>
      <c r="AF79" s="147"/>
      <c r="AG79" s="79"/>
      <c r="AH79" s="79"/>
      <c r="AI79" s="84"/>
      <c r="AJ79" s="84"/>
      <c r="AK79" s="84"/>
      <c r="AL79" s="84"/>
      <c r="AM79" s="79"/>
      <c r="AN79" s="79"/>
      <c r="AO79" s="84"/>
      <c r="AP79" s="79"/>
      <c r="AQ79" s="79"/>
      <c r="AR79" s="84"/>
      <c r="AS79" s="84"/>
      <c r="AT79" s="79"/>
      <c r="AU79" s="79"/>
      <c r="AV79" s="104"/>
      <c r="AW79" s="104"/>
      <c r="AX79" s="104"/>
      <c r="AY79" s="84"/>
      <c r="AZ79" s="84"/>
      <c r="BA79" s="79"/>
      <c r="BB79" s="79"/>
      <c r="BC79" s="84"/>
      <c r="BD79" s="84"/>
      <c r="BE79" s="79"/>
      <c r="BF79" s="79"/>
      <c r="BG79" s="84"/>
      <c r="BH79" s="84"/>
      <c r="BI79" s="84"/>
      <c r="BJ79" s="84"/>
      <c r="BK79" s="79"/>
      <c r="BL79" s="79"/>
      <c r="BM79" s="104"/>
      <c r="BN79" s="104"/>
      <c r="BO79" s="84"/>
      <c r="BP79" s="84"/>
      <c r="BQ79" s="79"/>
      <c r="BR79" s="79"/>
      <c r="BS79" s="84"/>
      <c r="BT79" s="84"/>
      <c r="BU79" s="84"/>
      <c r="BV79" s="84"/>
      <c r="BW79" s="79"/>
      <c r="BX79" s="79"/>
      <c r="BY79" s="84"/>
      <c r="BZ79" s="84"/>
      <c r="CA79" s="84"/>
      <c r="CB79" s="84"/>
      <c r="CC79" s="79"/>
      <c r="CD79" s="79"/>
      <c r="CE79" s="84"/>
      <c r="CF79" s="84"/>
      <c r="CG79" s="84"/>
      <c r="CH79" s="84"/>
      <c r="CI79" s="79"/>
      <c r="CJ79" s="79"/>
      <c r="CK79" s="146"/>
      <c r="CL79" s="146"/>
      <c r="CM79" s="146"/>
      <c r="CN79" s="146"/>
      <c r="CO79" s="146"/>
    </row>
    <row r="80" spans="3:93" ht="11.25" customHeight="1">
      <c r="C80" s="146"/>
      <c r="D80" s="146"/>
      <c r="E80" s="146"/>
      <c r="F80" s="147"/>
      <c r="G80" s="147"/>
      <c r="H80" s="147"/>
      <c r="I80" s="147"/>
      <c r="J80" s="146"/>
      <c r="K80" s="146"/>
      <c r="L80" s="147"/>
      <c r="M80" s="147"/>
      <c r="N80" s="147"/>
      <c r="O80" s="147"/>
      <c r="P80" s="147"/>
      <c r="Q80" s="147"/>
      <c r="R80" s="146"/>
      <c r="S80" s="146"/>
      <c r="T80" s="146"/>
      <c r="U80" s="146"/>
      <c r="V80" s="146"/>
      <c r="W80" s="79"/>
      <c r="X80" s="79"/>
      <c r="Y80" s="79"/>
      <c r="Z80" s="79"/>
      <c r="AA80" s="79"/>
      <c r="AB80" s="79"/>
      <c r="AC80" s="79"/>
      <c r="AD80" s="79"/>
      <c r="AE80" s="147"/>
      <c r="AF80" s="147"/>
      <c r="AG80" s="164"/>
      <c r="AH80" s="147"/>
      <c r="AI80" s="147"/>
      <c r="AJ80" s="104"/>
      <c r="AK80" s="104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104"/>
      <c r="AW80" s="104"/>
      <c r="AX80" s="104"/>
      <c r="AY80" s="79"/>
      <c r="AZ80" s="79"/>
      <c r="BA80" s="79"/>
      <c r="BB80" s="79"/>
      <c r="BC80" s="79"/>
      <c r="BD80" s="104"/>
      <c r="BE80" s="104"/>
      <c r="BF80" s="104"/>
      <c r="BG80" s="79"/>
      <c r="BH80" s="79"/>
      <c r="BI80" s="104"/>
      <c r="BJ80" s="104"/>
      <c r="BK80" s="104"/>
      <c r="BL80" s="104"/>
      <c r="BM80" s="104"/>
      <c r="BN80" s="104"/>
      <c r="BO80" s="79"/>
      <c r="BP80" s="79"/>
      <c r="BQ80" s="79"/>
      <c r="BR80" s="79"/>
      <c r="BS80" s="79"/>
      <c r="BT80" s="104"/>
      <c r="BU80" s="104"/>
      <c r="BV80" s="104"/>
      <c r="BW80" s="79"/>
      <c r="BX80" s="79"/>
      <c r="BY80" s="79"/>
      <c r="BZ80" s="79"/>
      <c r="CA80" s="79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</row>
    <row r="81" spans="3:93" ht="11.25" customHeight="1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147"/>
      <c r="V81" s="147"/>
      <c r="W81" s="147"/>
      <c r="X81" s="147"/>
      <c r="Y81" s="147"/>
      <c r="Z81" s="147"/>
      <c r="AA81" s="147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</row>
    <row r="82" spans="3:93" ht="11.25" customHeight="1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</row>
  </sheetData>
  <sheetProtection password="CC03" sheet="1"/>
  <protectedRanges>
    <protectedRange sqref="BF70:BH75" name="範囲4"/>
    <protectedRange sqref="BF62:BH67" name="範囲3"/>
    <protectedRange sqref="BF54:BH59" name="範囲2"/>
    <protectedRange sqref="BF46:BH51" name="範囲1"/>
  </protectedRanges>
  <mergeCells count="508">
    <mergeCell ref="J28:K37"/>
    <mergeCell ref="N28:O37"/>
    <mergeCell ref="AH28:AI37"/>
    <mergeCell ref="AL28:AM37"/>
    <mergeCell ref="G40:H40"/>
    <mergeCell ref="Q40:R40"/>
    <mergeCell ref="AE40:AF40"/>
    <mergeCell ref="BW55:BX55"/>
    <mergeCell ref="CC55:CD55"/>
    <mergeCell ref="CM55:CN55"/>
    <mergeCell ref="CA40:CB40"/>
    <mergeCell ref="CK40:CL40"/>
    <mergeCell ref="CF55:CK55"/>
    <mergeCell ref="BR28:BS37"/>
    <mergeCell ref="BV28:BW37"/>
    <mergeCell ref="AY20:BD20"/>
    <mergeCell ref="AQ24:AR24"/>
    <mergeCell ref="BS20:BT20"/>
    <mergeCell ref="BK20:BL20"/>
    <mergeCell ref="BM20:BR20"/>
    <mergeCell ref="AP28:AQ37"/>
    <mergeCell ref="AT28:AU37"/>
    <mergeCell ref="CU72:CU73"/>
    <mergeCell ref="CV72:CV73"/>
    <mergeCell ref="CS74:CS75"/>
    <mergeCell ref="CT74:CT75"/>
    <mergeCell ref="CU74:CU75"/>
    <mergeCell ref="CV74:CV75"/>
    <mergeCell ref="CS72:CS73"/>
    <mergeCell ref="CT72:CT73"/>
    <mergeCell ref="CU66:CU67"/>
    <mergeCell ref="CV66:CV67"/>
    <mergeCell ref="CS70:CS71"/>
    <mergeCell ref="CT70:CT71"/>
    <mergeCell ref="CU70:CU71"/>
    <mergeCell ref="CV70:CV71"/>
    <mergeCell ref="CS66:CS67"/>
    <mergeCell ref="CT66:CT67"/>
    <mergeCell ref="CU62:CU63"/>
    <mergeCell ref="CV62:CV63"/>
    <mergeCell ref="CS64:CS65"/>
    <mergeCell ref="CT64:CT65"/>
    <mergeCell ref="CU64:CU65"/>
    <mergeCell ref="CV64:CV65"/>
    <mergeCell ref="CS62:CS63"/>
    <mergeCell ref="CT62:CT63"/>
    <mergeCell ref="CU56:CU57"/>
    <mergeCell ref="CV56:CV57"/>
    <mergeCell ref="CS58:CS59"/>
    <mergeCell ref="CT58:CT59"/>
    <mergeCell ref="CU58:CU59"/>
    <mergeCell ref="CV58:CV59"/>
    <mergeCell ref="CS56:CS57"/>
    <mergeCell ref="CT56:CT57"/>
    <mergeCell ref="CV50:CV51"/>
    <mergeCell ref="CS48:CS49"/>
    <mergeCell ref="CT48:CT49"/>
    <mergeCell ref="CU48:CU49"/>
    <mergeCell ref="CS50:CS51"/>
    <mergeCell ref="CT50:CT51"/>
    <mergeCell ref="CS54:CS55"/>
    <mergeCell ref="CT54:CT55"/>
    <mergeCell ref="CU54:CU55"/>
    <mergeCell ref="CV54:CV55"/>
    <mergeCell ref="CS46:CS47"/>
    <mergeCell ref="CT46:CT47"/>
    <mergeCell ref="CU46:CU47"/>
    <mergeCell ref="CV46:CV47"/>
    <mergeCell ref="CU50:CU51"/>
    <mergeCell ref="CV48:CV49"/>
    <mergeCell ref="F3:G6"/>
    <mergeCell ref="H3:X3"/>
    <mergeCell ref="BR5:BV6"/>
    <mergeCell ref="BW5:CM5"/>
    <mergeCell ref="BM6:BN6"/>
    <mergeCell ref="BW6:CM6"/>
    <mergeCell ref="H4:X4"/>
    <mergeCell ref="AN4:BE4"/>
    <mergeCell ref="BR4:BV4"/>
    <mergeCell ref="H5:X5"/>
    <mergeCell ref="H6:X6"/>
    <mergeCell ref="BW4:CM4"/>
    <mergeCell ref="AS50:AT51"/>
    <mergeCell ref="AU50:AW51"/>
    <mergeCell ref="AX50:AZ51"/>
    <mergeCell ref="BG7:BL7"/>
    <mergeCell ref="BM7:BN7"/>
    <mergeCell ref="BB28:BC37"/>
    <mergeCell ref="BJ28:BK37"/>
    <mergeCell ref="BN28:BO37"/>
    <mergeCell ref="BA50:BB51"/>
    <mergeCell ref="BC50:BE51"/>
    <mergeCell ref="BF45:BH45"/>
    <mergeCell ref="BA48:BB49"/>
    <mergeCell ref="BC48:BE49"/>
    <mergeCell ref="BF48:BH49"/>
    <mergeCell ref="BC46:BE47"/>
    <mergeCell ref="BF46:BH47"/>
    <mergeCell ref="AX45:BE45"/>
    <mergeCell ref="BC40:BD40"/>
    <mergeCell ref="BM40:BN40"/>
    <mergeCell ref="A50:C51"/>
    <mergeCell ref="D50:R51"/>
    <mergeCell ref="S50:T50"/>
    <mergeCell ref="U50:V50"/>
    <mergeCell ref="W50:X50"/>
    <mergeCell ref="Y50:Z50"/>
    <mergeCell ref="S51:X51"/>
    <mergeCell ref="BF50:BH51"/>
    <mergeCell ref="AO50:AP51"/>
    <mergeCell ref="AQ50:AR51"/>
    <mergeCell ref="AM50:AN51"/>
    <mergeCell ref="AI48:AJ48"/>
    <mergeCell ref="AK48:AL49"/>
    <mergeCell ref="AQ48:AR49"/>
    <mergeCell ref="AM48:AN49"/>
    <mergeCell ref="AO48:AP49"/>
    <mergeCell ref="AG48:AH48"/>
    <mergeCell ref="AS48:AT49"/>
    <mergeCell ref="AX48:AZ49"/>
    <mergeCell ref="AE48:AF48"/>
    <mergeCell ref="AU48:AW49"/>
    <mergeCell ref="Y51:AD51"/>
    <mergeCell ref="AA50:AB50"/>
    <mergeCell ref="AC50:AD50"/>
    <mergeCell ref="AK50:AL51"/>
    <mergeCell ref="AE50:AJ51"/>
    <mergeCell ref="AE49:AJ49"/>
    <mergeCell ref="A46:C47"/>
    <mergeCell ref="D46:R47"/>
    <mergeCell ref="S46:X47"/>
    <mergeCell ref="W48:X48"/>
    <mergeCell ref="A48:C49"/>
    <mergeCell ref="D48:R49"/>
    <mergeCell ref="S48:T48"/>
    <mergeCell ref="U48:V48"/>
    <mergeCell ref="S49:X49"/>
    <mergeCell ref="F28:G37"/>
    <mergeCell ref="CL28:CM37"/>
    <mergeCell ref="AS38:AV38"/>
    <mergeCell ref="AO46:AP47"/>
    <mergeCell ref="AQ46:AR47"/>
    <mergeCell ref="AS46:AT47"/>
    <mergeCell ref="AU45:AW45"/>
    <mergeCell ref="AU46:AW47"/>
    <mergeCell ref="Y47:AD47"/>
    <mergeCell ref="AK46:AL47"/>
    <mergeCell ref="CP28:CQ37"/>
    <mergeCell ref="R28:S37"/>
    <mergeCell ref="V28:W37"/>
    <mergeCell ref="Z28:AA37"/>
    <mergeCell ref="AD28:AE37"/>
    <mergeCell ref="BZ28:CA37"/>
    <mergeCell ref="AX28:AY37"/>
    <mergeCell ref="BF28:BG37"/>
    <mergeCell ref="CD28:CE37"/>
    <mergeCell ref="CH28:CI37"/>
    <mergeCell ref="S45:X45"/>
    <mergeCell ref="Y45:AD45"/>
    <mergeCell ref="AE45:AJ45"/>
    <mergeCell ref="AK45:AT45"/>
    <mergeCell ref="Y46:Z46"/>
    <mergeCell ref="AA46:AB46"/>
    <mergeCell ref="AC46:AD46"/>
    <mergeCell ref="AM46:AN47"/>
    <mergeCell ref="AE46:AF46"/>
    <mergeCell ref="AG46:AH46"/>
    <mergeCell ref="BF53:BH53"/>
    <mergeCell ref="A54:C55"/>
    <mergeCell ref="D54:R55"/>
    <mergeCell ref="Y54:Z54"/>
    <mergeCell ref="AA54:AB54"/>
    <mergeCell ref="A53:R53"/>
    <mergeCell ref="S53:X53"/>
    <mergeCell ref="Y53:AD53"/>
    <mergeCell ref="AE53:AJ53"/>
    <mergeCell ref="AK53:AT53"/>
    <mergeCell ref="BA54:BB55"/>
    <mergeCell ref="BC54:BE55"/>
    <mergeCell ref="AQ54:AR55"/>
    <mergeCell ref="AS54:AT55"/>
    <mergeCell ref="AU53:AW53"/>
    <mergeCell ref="AX53:BE53"/>
    <mergeCell ref="AM56:AN57"/>
    <mergeCell ref="AM54:AN55"/>
    <mergeCell ref="AG56:AH56"/>
    <mergeCell ref="AI56:AJ56"/>
    <mergeCell ref="AE57:AJ57"/>
    <mergeCell ref="BF56:BH57"/>
    <mergeCell ref="AE54:AF54"/>
    <mergeCell ref="AG54:AH54"/>
    <mergeCell ref="AI54:AJ54"/>
    <mergeCell ref="AX54:AZ55"/>
    <mergeCell ref="S56:T56"/>
    <mergeCell ref="U56:V56"/>
    <mergeCell ref="W56:X56"/>
    <mergeCell ref="S57:X57"/>
    <mergeCell ref="BF54:BH55"/>
    <mergeCell ref="AO54:AP55"/>
    <mergeCell ref="AU54:AW55"/>
    <mergeCell ref="AE56:AF56"/>
    <mergeCell ref="BA56:BB57"/>
    <mergeCell ref="BC56:BE57"/>
    <mergeCell ref="BF58:BH59"/>
    <mergeCell ref="S59:X59"/>
    <mergeCell ref="Y59:AD59"/>
    <mergeCell ref="AK58:AL59"/>
    <mergeCell ref="AM58:AN59"/>
    <mergeCell ref="W58:X58"/>
    <mergeCell ref="BC58:BE59"/>
    <mergeCell ref="Y58:Z58"/>
    <mergeCell ref="S58:T58"/>
    <mergeCell ref="U58:V58"/>
    <mergeCell ref="AA58:AB58"/>
    <mergeCell ref="AC58:AD58"/>
    <mergeCell ref="AQ58:AR59"/>
    <mergeCell ref="AS58:AT59"/>
    <mergeCell ref="AO58:AP59"/>
    <mergeCell ref="A56:C57"/>
    <mergeCell ref="AS56:AT57"/>
    <mergeCell ref="A58:C59"/>
    <mergeCell ref="D58:R59"/>
    <mergeCell ref="D56:R57"/>
    <mergeCell ref="AU56:AW57"/>
    <mergeCell ref="AX56:AZ57"/>
    <mergeCell ref="AX58:AZ59"/>
    <mergeCell ref="BA58:BB59"/>
    <mergeCell ref="AU58:AW59"/>
    <mergeCell ref="AE61:AJ61"/>
    <mergeCell ref="AK61:AT61"/>
    <mergeCell ref="AO56:AP57"/>
    <mergeCell ref="AQ56:AR57"/>
    <mergeCell ref="AK56:AL57"/>
    <mergeCell ref="AU61:AW61"/>
    <mergeCell ref="AX61:BE61"/>
    <mergeCell ref="BF61:BH61"/>
    <mergeCell ref="A62:C63"/>
    <mergeCell ref="D62:R63"/>
    <mergeCell ref="Y62:Z62"/>
    <mergeCell ref="AK62:AL63"/>
    <mergeCell ref="A61:R61"/>
    <mergeCell ref="S61:X61"/>
    <mergeCell ref="Y61:AD61"/>
    <mergeCell ref="AQ62:AR63"/>
    <mergeCell ref="AA62:AB62"/>
    <mergeCell ref="AC62:AD62"/>
    <mergeCell ref="AE62:AF62"/>
    <mergeCell ref="AG62:AH62"/>
    <mergeCell ref="AI62:AJ62"/>
    <mergeCell ref="BC62:BE63"/>
    <mergeCell ref="BF62:BH63"/>
    <mergeCell ref="Y63:AD63"/>
    <mergeCell ref="AE63:AJ63"/>
    <mergeCell ref="AS62:AT63"/>
    <mergeCell ref="AU62:AW63"/>
    <mergeCell ref="AX62:AZ63"/>
    <mergeCell ref="BA62:BB63"/>
    <mergeCell ref="AM62:AN63"/>
    <mergeCell ref="AO62:AP63"/>
    <mergeCell ref="A66:C67"/>
    <mergeCell ref="D66:R67"/>
    <mergeCell ref="S66:T66"/>
    <mergeCell ref="U66:V66"/>
    <mergeCell ref="S67:X67"/>
    <mergeCell ref="S62:X63"/>
    <mergeCell ref="A64:C65"/>
    <mergeCell ref="D64:R65"/>
    <mergeCell ref="S64:T64"/>
    <mergeCell ref="U64:V64"/>
    <mergeCell ref="BA66:BB67"/>
    <mergeCell ref="AO64:AP65"/>
    <mergeCell ref="AQ64:AR65"/>
    <mergeCell ref="AE64:AF64"/>
    <mergeCell ref="AG64:AH64"/>
    <mergeCell ref="AI64:AJ64"/>
    <mergeCell ref="AK64:AL65"/>
    <mergeCell ref="AM64:AN65"/>
    <mergeCell ref="BC64:BE65"/>
    <mergeCell ref="BF64:BH65"/>
    <mergeCell ref="S65:X65"/>
    <mergeCell ref="AE65:AJ65"/>
    <mergeCell ref="AS64:AT65"/>
    <mergeCell ref="AU64:AW65"/>
    <mergeCell ref="Y64:AD65"/>
    <mergeCell ref="W64:X64"/>
    <mergeCell ref="Y67:AD67"/>
    <mergeCell ref="AA66:AB66"/>
    <mergeCell ref="AC66:AD66"/>
    <mergeCell ref="AX64:AZ65"/>
    <mergeCell ref="AX66:AZ67"/>
    <mergeCell ref="W66:X66"/>
    <mergeCell ref="Y66:Z66"/>
    <mergeCell ref="BA64:BB65"/>
    <mergeCell ref="AE66:AJ67"/>
    <mergeCell ref="BC66:BE67"/>
    <mergeCell ref="BF66:BH67"/>
    <mergeCell ref="AK66:AL67"/>
    <mergeCell ref="AM66:AN67"/>
    <mergeCell ref="AO66:AP67"/>
    <mergeCell ref="AQ66:AR67"/>
    <mergeCell ref="AS66:AT67"/>
    <mergeCell ref="AU66:AW67"/>
    <mergeCell ref="AE69:AJ69"/>
    <mergeCell ref="BF69:BH69"/>
    <mergeCell ref="A70:C71"/>
    <mergeCell ref="D70:R71"/>
    <mergeCell ref="Y70:Z70"/>
    <mergeCell ref="A69:R69"/>
    <mergeCell ref="S69:X69"/>
    <mergeCell ref="Y69:AD69"/>
    <mergeCell ref="BC70:BE71"/>
    <mergeCell ref="BF70:BH71"/>
    <mergeCell ref="W72:X72"/>
    <mergeCell ref="S73:X73"/>
    <mergeCell ref="AT8:AY8"/>
    <mergeCell ref="AA70:AB70"/>
    <mergeCell ref="AC70:AD70"/>
    <mergeCell ref="AE70:AF70"/>
    <mergeCell ref="AG70:AH70"/>
    <mergeCell ref="AI70:AJ70"/>
    <mergeCell ref="AK69:AT69"/>
    <mergeCell ref="AX69:BE69"/>
    <mergeCell ref="AE73:AJ73"/>
    <mergeCell ref="Y71:AD71"/>
    <mergeCell ref="AE71:AJ71"/>
    <mergeCell ref="AK72:AL73"/>
    <mergeCell ref="AK70:AL71"/>
    <mergeCell ref="AX70:AZ71"/>
    <mergeCell ref="AX72:AZ73"/>
    <mergeCell ref="AM70:AN71"/>
    <mergeCell ref="AO70:AP71"/>
    <mergeCell ref="AQ70:AR71"/>
    <mergeCell ref="A72:C73"/>
    <mergeCell ref="Y72:AD73"/>
    <mergeCell ref="A74:C75"/>
    <mergeCell ref="D74:R75"/>
    <mergeCell ref="S74:T74"/>
    <mergeCell ref="U74:V74"/>
    <mergeCell ref="S75:X75"/>
    <mergeCell ref="D72:R73"/>
    <mergeCell ref="S72:T72"/>
    <mergeCell ref="U72:V72"/>
    <mergeCell ref="BA72:BB73"/>
    <mergeCell ref="BC72:BE73"/>
    <mergeCell ref="BF72:BH73"/>
    <mergeCell ref="AA74:AB74"/>
    <mergeCell ref="AO72:AP73"/>
    <mergeCell ref="AQ72:AR73"/>
    <mergeCell ref="AE72:AF72"/>
    <mergeCell ref="AG72:AH72"/>
    <mergeCell ref="BF74:BH75"/>
    <mergeCell ref="AI72:AJ72"/>
    <mergeCell ref="AU69:AW69"/>
    <mergeCell ref="AS72:AT73"/>
    <mergeCell ref="AK74:AL75"/>
    <mergeCell ref="AM74:AN75"/>
    <mergeCell ref="AO74:AP75"/>
    <mergeCell ref="AQ74:AR75"/>
    <mergeCell ref="AU72:AW73"/>
    <mergeCell ref="AM72:AN73"/>
    <mergeCell ref="AU70:AW71"/>
    <mergeCell ref="AS70:AT71"/>
    <mergeCell ref="W74:X74"/>
    <mergeCell ref="AU74:AW75"/>
    <mergeCell ref="I39:P39"/>
    <mergeCell ref="AG39:AN39"/>
    <mergeCell ref="B42:CR42"/>
    <mergeCell ref="AS74:AT75"/>
    <mergeCell ref="Y74:Z74"/>
    <mergeCell ref="Y56:AD57"/>
    <mergeCell ref="AE58:AJ59"/>
    <mergeCell ref="BA70:BB71"/>
    <mergeCell ref="G24:J24"/>
    <mergeCell ref="AX74:AZ75"/>
    <mergeCell ref="O24:R24"/>
    <mergeCell ref="BA74:BB75"/>
    <mergeCell ref="Y75:AD75"/>
    <mergeCell ref="Q38:T38"/>
    <mergeCell ref="U38:X38"/>
    <mergeCell ref="Y38:AB38"/>
    <mergeCell ref="AC74:AD74"/>
    <mergeCell ref="I38:L38"/>
    <mergeCell ref="O20:P20"/>
    <mergeCell ref="CA24:CD24"/>
    <mergeCell ref="BC74:BE75"/>
    <mergeCell ref="CK38:CN38"/>
    <mergeCell ref="AE24:AH24"/>
    <mergeCell ref="AM24:AP24"/>
    <mergeCell ref="BV64:BW75"/>
    <mergeCell ref="CD64:CE75"/>
    <mergeCell ref="BN64:BO75"/>
    <mergeCell ref="CL64:CM75"/>
    <mergeCell ref="S54:X55"/>
    <mergeCell ref="Q20:V20"/>
    <mergeCell ref="AA20:AF20"/>
    <mergeCell ref="AO20:AT20"/>
    <mergeCell ref="AM20:AN20"/>
    <mergeCell ref="AG20:AH20"/>
    <mergeCell ref="Y20:Z20"/>
    <mergeCell ref="W20:X20"/>
    <mergeCell ref="AC54:AD54"/>
    <mergeCell ref="A45:R45"/>
    <mergeCell ref="AW38:AZ38"/>
    <mergeCell ref="AC38:AF38"/>
    <mergeCell ref="AG38:AJ38"/>
    <mergeCell ref="AK38:AN38"/>
    <mergeCell ref="AO38:AR38"/>
    <mergeCell ref="AX46:AZ47"/>
    <mergeCell ref="AE47:AJ47"/>
    <mergeCell ref="AI46:AJ46"/>
    <mergeCell ref="AO40:AP40"/>
    <mergeCell ref="CO38:CR38"/>
    <mergeCell ref="BX47:CC47"/>
    <mergeCell ref="CC39:CJ39"/>
    <mergeCell ref="BA38:BD38"/>
    <mergeCell ref="BE38:BH38"/>
    <mergeCell ref="BI38:BL38"/>
    <mergeCell ref="BM38:BP38"/>
    <mergeCell ref="BQ38:BT38"/>
    <mergeCell ref="BA46:BB47"/>
    <mergeCell ref="BE39:BL39"/>
    <mergeCell ref="CC76:CF76"/>
    <mergeCell ref="CK76:CN76"/>
    <mergeCell ref="BQ47:BR47"/>
    <mergeCell ref="CI47:CJ47"/>
    <mergeCell ref="BM55:BN55"/>
    <mergeCell ref="C20:H20"/>
    <mergeCell ref="M38:P38"/>
    <mergeCell ref="B28:C37"/>
    <mergeCell ref="AE74:AJ75"/>
    <mergeCell ref="S70:X71"/>
    <mergeCell ref="BP55:BU55"/>
    <mergeCell ref="BY38:CB38"/>
    <mergeCell ref="CG38:CJ38"/>
    <mergeCell ref="BU38:BX38"/>
    <mergeCell ref="CC38:CF38"/>
    <mergeCell ref="BR76:BS76"/>
    <mergeCell ref="BZ76:CA76"/>
    <mergeCell ref="BO43:CL43"/>
    <mergeCell ref="BM76:BP76"/>
    <mergeCell ref="BU76:BX76"/>
    <mergeCell ref="Y55:AD55"/>
    <mergeCell ref="AE55:AJ55"/>
    <mergeCell ref="AK54:AL55"/>
    <mergeCell ref="E24:F24"/>
    <mergeCell ref="K24:L24"/>
    <mergeCell ref="M24:N24"/>
    <mergeCell ref="S24:T24"/>
    <mergeCell ref="AC24:AD24"/>
    <mergeCell ref="AI24:AJ24"/>
    <mergeCell ref="AK24:AL24"/>
    <mergeCell ref="A1:CR1"/>
    <mergeCell ref="Y48:AD49"/>
    <mergeCell ref="A20:B20"/>
    <mergeCell ref="I20:J20"/>
    <mergeCell ref="A38:D38"/>
    <mergeCell ref="E38:H38"/>
    <mergeCell ref="BA24:BB24"/>
    <mergeCell ref="BG24:BH24"/>
    <mergeCell ref="BC24:BF24"/>
    <mergeCell ref="BI24:BJ24"/>
    <mergeCell ref="CQ20:CR20"/>
    <mergeCell ref="CI20:CJ20"/>
    <mergeCell ref="CC20:CD20"/>
    <mergeCell ref="BU20:BV20"/>
    <mergeCell ref="CK20:CP20"/>
    <mergeCell ref="BW20:CB20"/>
    <mergeCell ref="BE20:BF20"/>
    <mergeCell ref="AW20:AX20"/>
    <mergeCell ref="AU20:AV20"/>
    <mergeCell ref="CM24:CN24"/>
    <mergeCell ref="CI24:CL24"/>
    <mergeCell ref="BK24:BN24"/>
    <mergeCell ref="BO24:BP24"/>
    <mergeCell ref="BY24:BZ24"/>
    <mergeCell ref="CE24:CF24"/>
    <mergeCell ref="CG24:CH24"/>
    <mergeCell ref="D16:E16"/>
    <mergeCell ref="T16:U16"/>
    <mergeCell ref="AB16:AC16"/>
    <mergeCell ref="AR16:AS16"/>
    <mergeCell ref="J16:O16"/>
    <mergeCell ref="AH16:AM16"/>
    <mergeCell ref="BU7:BV7"/>
    <mergeCell ref="BU8:BV8"/>
    <mergeCell ref="BU9:BV9"/>
    <mergeCell ref="BX16:BY16"/>
    <mergeCell ref="CN16:CO16"/>
    <mergeCell ref="CG12:CH12"/>
    <mergeCell ref="BR12:BW12"/>
    <mergeCell ref="CD16:CI16"/>
    <mergeCell ref="V12:AA12"/>
    <mergeCell ref="AM7:AO7"/>
    <mergeCell ref="BD7:BF7"/>
    <mergeCell ref="K12:L12"/>
    <mergeCell ref="W7:X7"/>
    <mergeCell ref="W8:X8"/>
    <mergeCell ref="W9:X9"/>
    <mergeCell ref="AT12:AY12"/>
    <mergeCell ref="AG7:AL7"/>
    <mergeCell ref="AZ16:BA16"/>
    <mergeCell ref="BP16:BQ16"/>
    <mergeCell ref="AE10:AF10"/>
    <mergeCell ref="BM10:BN10"/>
    <mergeCell ref="AO11:BD11"/>
    <mergeCell ref="AK12:AL12"/>
    <mergeCell ref="BG12:BH12"/>
    <mergeCell ref="BF16:BK16"/>
  </mergeCells>
  <printOptions/>
  <pageMargins left="0.5118110236220472" right="0.5118110236220472" top="0.5511811023622047" bottom="0.5511811023622047" header="0.31496062992125984" footer="0.31496062992125984"/>
  <pageSetup fitToHeight="1" fitToWidth="1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福島恵風園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kefuen</dc:creator>
  <cp:keywords/>
  <dc:description/>
  <cp:lastModifiedBy>大村</cp:lastModifiedBy>
  <cp:lastPrinted>2010-11-07T01:51:44Z</cp:lastPrinted>
  <dcterms:created xsi:type="dcterms:W3CDTF">2004-07-21T01:27:53Z</dcterms:created>
  <dcterms:modified xsi:type="dcterms:W3CDTF">2010-11-13T23:03:16Z</dcterms:modified>
  <cp:category/>
  <cp:version/>
  <cp:contentType/>
  <cp:contentStatus/>
</cp:coreProperties>
</file>